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85" windowHeight="8070" activeTab="0"/>
  </bookViews>
  <sheets>
    <sheet name="Arkusz1" sheetId="1" r:id="rId1"/>
  </sheets>
  <externalReferences>
    <externalReference r:id="rId4"/>
  </externalReferences>
  <definedNames>
    <definedName name="Gry">'[1]dane'!$I$3:$I$17</definedName>
    <definedName name="Podw">'[1]dane'!$I$9:$I$17</definedName>
    <definedName name="Poj">'[1]dane'!$I$3:$I$8</definedName>
  </definedNames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O5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0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W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4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5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5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6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6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6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7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7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7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7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83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8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94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9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9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05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16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O116" authorId="0">
      <text>
        <r>
          <rPr>
            <b/>
            <sz val="10"/>
            <rFont val="Times New Roman CE"/>
            <family val="1"/>
          </rPr>
          <t>Dla systemu pucharowego wpisz ilość zawodników.
Dla systemu grupowo-pucharowego wpisz ilość grup.</t>
        </r>
      </text>
    </comment>
    <comment ref="W11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Z12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W1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C1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W1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Z12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W13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35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3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4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5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63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W16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7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7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84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8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95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9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0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1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2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3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3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54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O254" authorId="0">
      <text>
        <r>
          <rPr>
            <b/>
            <sz val="10"/>
            <rFont val="Times New Roman CE"/>
            <family val="1"/>
          </rPr>
          <t>Dla systemu pucharowego wpisz ilość zawodników.
Dla systemu grupowo-pucharowego wpisz ilość grup.</t>
        </r>
      </text>
    </comment>
    <comment ref="W25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Z25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W26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C26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W26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Z26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W26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7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83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8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8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8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9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9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9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0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0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0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08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W3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1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30" authorId="0">
      <text>
        <r>
          <rPr>
            <b/>
            <sz val="9"/>
            <rFont val="Tahoma"/>
            <family val="0"/>
          </rPr>
          <t>Wpisz numer grupy</t>
        </r>
        <r>
          <rPr>
            <sz val="9"/>
            <rFont val="Tahoma"/>
            <family val="0"/>
          </rPr>
          <t xml:space="preserve">
</t>
        </r>
      </text>
    </comment>
    <comment ref="S33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4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5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5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5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5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63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6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6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6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<sst xmlns="http://schemas.openxmlformats.org/spreadsheetml/2006/main" count="847" uniqueCount="104">
  <si>
    <t>pojedyncza juniorek</t>
  </si>
  <si>
    <t>str.1</t>
  </si>
  <si>
    <t>Lp</t>
  </si>
  <si>
    <t>Zawodnik</t>
  </si>
  <si>
    <t>Punkty</t>
  </si>
  <si>
    <t>Sety</t>
  </si>
  <si>
    <t>Mecze</t>
  </si>
  <si>
    <t>Miejsce</t>
  </si>
  <si>
    <t>Z planu gier</t>
  </si>
  <si>
    <t>Do obliczeń</t>
  </si>
  <si>
    <t>Kolejność
gier</t>
  </si>
  <si>
    <t>Nr
gry</t>
  </si>
  <si>
    <t>P2838</t>
  </si>
  <si>
    <t>1 set</t>
  </si>
  <si>
    <t>2 set</t>
  </si>
  <si>
    <t>3 set</t>
  </si>
  <si>
    <t>1-3</t>
  </si>
  <si>
    <t>N3738</t>
  </si>
  <si>
    <t>2-4</t>
  </si>
  <si>
    <t>1-4</t>
  </si>
  <si>
    <t>2-3</t>
  </si>
  <si>
    <t>G3752</t>
  </si>
  <si>
    <t>3-4</t>
  </si>
  <si>
    <t>1-2</t>
  </si>
  <si>
    <t>M4756</t>
  </si>
  <si>
    <t>K3437</t>
  </si>
  <si>
    <t>R3741</t>
  </si>
  <si>
    <t>M2837</t>
  </si>
  <si>
    <t>pojedyncza dziewcząt</t>
  </si>
  <si>
    <t>D4545</t>
  </si>
  <si>
    <t>R5626</t>
  </si>
  <si>
    <t>P5507</t>
  </si>
  <si>
    <t>D4628</t>
  </si>
  <si>
    <t>M5462</t>
  </si>
  <si>
    <t>T4594</t>
  </si>
  <si>
    <t>S4547</t>
  </si>
  <si>
    <t>N5113</t>
  </si>
  <si>
    <t>S4693</t>
  </si>
  <si>
    <t>P4629</t>
  </si>
  <si>
    <t>K5461</t>
  </si>
  <si>
    <t>M4593</t>
  </si>
  <si>
    <t>Sędzia główny</t>
  </si>
  <si>
    <t>str.2</t>
  </si>
  <si>
    <t>W4550</t>
  </si>
  <si>
    <t>S4318</t>
  </si>
  <si>
    <t>M4688</t>
  </si>
  <si>
    <t>B4319</t>
  </si>
  <si>
    <t>T4548</t>
  </si>
  <si>
    <t>R4587</t>
  </si>
  <si>
    <t>O4640</t>
  </si>
  <si>
    <t>M4631</t>
  </si>
  <si>
    <t>K5173</t>
  </si>
  <si>
    <t>pojedyncza juniorów</t>
  </si>
  <si>
    <t>M3531</t>
  </si>
  <si>
    <t>L3415</t>
  </si>
  <si>
    <t>G3385</t>
  </si>
  <si>
    <t>S4265</t>
  </si>
  <si>
    <t>J3436</t>
  </si>
  <si>
    <t>C3670</t>
  </si>
  <si>
    <t>G3672</t>
  </si>
  <si>
    <t>S4544</t>
  </si>
  <si>
    <t>pojedyncza chłopców</t>
  </si>
  <si>
    <t>str.3</t>
  </si>
  <si>
    <t>M4698</t>
  </si>
  <si>
    <t>P5456</t>
  </si>
  <si>
    <t>K5446</t>
  </si>
  <si>
    <t>W5498</t>
  </si>
  <si>
    <t>G4791</t>
  </si>
  <si>
    <t>J5465</t>
  </si>
  <si>
    <t>W5117</t>
  </si>
  <si>
    <t>M5460</t>
  </si>
  <si>
    <t>B4694</t>
  </si>
  <si>
    <t>G5315</t>
  </si>
  <si>
    <t>K4719</t>
  </si>
  <si>
    <t>P5506</t>
  </si>
  <si>
    <t>G5457</t>
  </si>
  <si>
    <t>G5445</t>
  </si>
  <si>
    <t>Ł5583</t>
  </si>
  <si>
    <t>O4695</t>
  </si>
  <si>
    <t>P4611</t>
  </si>
  <si>
    <t>K4690</t>
  </si>
  <si>
    <t>S4592</t>
  </si>
  <si>
    <t>C4264</t>
  </si>
  <si>
    <t>K4691</t>
  </si>
  <si>
    <t>S5627</t>
  </si>
  <si>
    <t>P5370</t>
  </si>
  <si>
    <t>str.4</t>
  </si>
  <si>
    <t>podwójna juniorek</t>
  </si>
  <si>
    <t>podwójna dziewcząt</t>
  </si>
  <si>
    <t>M4741</t>
  </si>
  <si>
    <t>podwójna juniorów</t>
  </si>
  <si>
    <t>str.5</t>
  </si>
  <si>
    <t>R3535</t>
  </si>
  <si>
    <t>podwójna chłopców</t>
  </si>
  <si>
    <t>2-5</t>
  </si>
  <si>
    <t>4-5</t>
  </si>
  <si>
    <t>4-2</t>
  </si>
  <si>
    <t>5-1</t>
  </si>
  <si>
    <t>4-1</t>
  </si>
  <si>
    <t>5-3</t>
  </si>
  <si>
    <t>mieszana juniorów</t>
  </si>
  <si>
    <t>B5199</t>
  </si>
  <si>
    <t>mieszana młodzików</t>
  </si>
  <si>
    <t>OSTROWSKA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</si>
</sst>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000"/>
    <numFmt numFmtId="166" formatCode="0.000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64" fontId="19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8" fillId="35" borderId="24" xfId="0" applyFont="1" applyFill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37" borderId="37" xfId="0" applyFill="1" applyBorder="1" applyAlignment="1" applyProtection="1">
      <alignment horizontal="center" vertical="center"/>
      <protection/>
    </xf>
    <xf numFmtId="0" fontId="0" fillId="37" borderId="38" xfId="0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164" fontId="22" fillId="0" borderId="0" xfId="0" applyNumberFormat="1" applyFont="1" applyFill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35" borderId="0" xfId="0" applyFont="1" applyFill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37" borderId="45" xfId="0" applyFill="1" applyBorder="1" applyAlignment="1" applyProtection="1">
      <alignment horizontal="center" vertical="center"/>
      <protection/>
    </xf>
    <xf numFmtId="0" fontId="0" fillId="37" borderId="46" xfId="0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8" fillId="35" borderId="33" xfId="0" applyFon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37" borderId="52" xfId="0" applyFill="1" applyBorder="1" applyAlignment="1" applyProtection="1">
      <alignment horizontal="center" vertical="center"/>
      <protection/>
    </xf>
    <xf numFmtId="0" fontId="0" fillId="37" borderId="53" xfId="0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8" fillId="35" borderId="19" xfId="0" applyFont="1" applyFill="1" applyBorder="1" applyAlignment="1" applyProtection="1">
      <alignment vertical="center"/>
      <protection/>
    </xf>
    <xf numFmtId="0" fontId="18" fillId="35" borderId="57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 quotePrefix="1">
      <alignment horizontal="center" vertical="center"/>
      <protection/>
    </xf>
    <xf numFmtId="0" fontId="18" fillId="35" borderId="23" xfId="0" applyFont="1" applyFill="1" applyBorder="1" applyAlignment="1" applyProtection="1">
      <alignment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18" fillId="0" borderId="60" xfId="0" applyFont="1" applyFill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 wrapText="1"/>
      <protection/>
    </xf>
    <xf numFmtId="0" fontId="18" fillId="0" borderId="50" xfId="0" applyFont="1" applyBorder="1" applyAlignment="1" applyProtection="1">
      <alignment horizontal="center" vertical="center" wrapText="1"/>
      <protection/>
    </xf>
    <xf numFmtId="0" fontId="18" fillId="35" borderId="61" xfId="0" applyFont="1" applyFill="1" applyBorder="1" applyAlignment="1" applyProtection="1">
      <alignment vertical="center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20" fillId="0" borderId="62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35" borderId="63" xfId="0" applyFont="1" applyFill="1" applyBorder="1" applyAlignment="1" applyProtection="1">
      <alignment vertical="center"/>
      <protection/>
    </xf>
    <xf numFmtId="0" fontId="18" fillId="0" borderId="64" xfId="0" applyFont="1" applyBorder="1" applyAlignment="1" applyProtection="1">
      <alignment horizontal="center" vertical="center" wrapText="1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69" xfId="0" applyFont="1" applyBorder="1" applyAlignment="1" applyProtection="1">
      <alignment horizontal="center" vertical="center"/>
      <protection/>
    </xf>
    <xf numFmtId="0" fontId="0" fillId="35" borderId="35" xfId="0" applyFill="1" applyBorder="1" applyAlignment="1" applyProtection="1">
      <alignment vertical="center"/>
      <protection/>
    </xf>
    <xf numFmtId="0" fontId="0" fillId="35" borderId="36" xfId="0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37" borderId="37" xfId="0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vertical="center"/>
      <protection/>
    </xf>
    <xf numFmtId="0" fontId="0" fillId="35" borderId="43" xfId="0" applyFill="1" applyBorder="1" applyAlignment="1" applyProtection="1">
      <alignment vertical="center"/>
      <protection/>
    </xf>
    <xf numFmtId="0" fontId="0" fillId="37" borderId="45" xfId="0" applyFill="1" applyBorder="1" applyAlignment="1" applyProtection="1">
      <alignment vertical="center"/>
      <protection/>
    </xf>
    <xf numFmtId="0" fontId="0" fillId="37" borderId="46" xfId="0" applyFill="1" applyBorder="1" applyAlignment="1" applyProtection="1">
      <alignment vertical="center"/>
      <protection/>
    </xf>
    <xf numFmtId="49" fontId="18" fillId="0" borderId="0" xfId="0" applyNumberFormat="1" applyFont="1" applyAlignment="1" applyProtection="1" quotePrefix="1">
      <alignment horizontal="center" vertical="center"/>
      <protection/>
    </xf>
    <xf numFmtId="0" fontId="0" fillId="35" borderId="54" xfId="0" applyFill="1" applyBorder="1" applyAlignment="1" applyProtection="1">
      <alignment vertical="center"/>
      <protection/>
    </xf>
    <xf numFmtId="0" fontId="0" fillId="35" borderId="51" xfId="0" applyFill="1" applyBorder="1" applyAlignment="1" applyProtection="1">
      <alignment vertical="center"/>
      <protection/>
    </xf>
    <xf numFmtId="0" fontId="0" fillId="37" borderId="52" xfId="0" applyFill="1" applyBorder="1" applyAlignment="1" applyProtection="1">
      <alignment vertical="center"/>
      <protection/>
    </xf>
    <xf numFmtId="0" fontId="0" fillId="37" borderId="71" xfId="0" applyFill="1" applyBorder="1" applyAlignment="1" applyProtection="1">
      <alignment vertical="center"/>
      <protection/>
    </xf>
    <xf numFmtId="0" fontId="18" fillId="35" borderId="34" xfId="0" applyFont="1" applyFill="1" applyBorder="1" applyAlignment="1" applyProtection="1">
      <alignment vertical="center"/>
      <protection/>
    </xf>
    <xf numFmtId="0" fontId="18" fillId="35" borderId="20" xfId="0" applyFont="1" applyFill="1" applyBorder="1" applyAlignment="1" applyProtection="1">
      <alignment vertical="center"/>
      <protection/>
    </xf>
    <xf numFmtId="0" fontId="18" fillId="0" borderId="7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38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0" fillId="34" borderId="43" xfId="0" applyFill="1" applyBorder="1" applyAlignment="1">
      <alignment horizontal="right" vertical="center"/>
    </xf>
    <xf numFmtId="0" fontId="0" fillId="36" borderId="2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8" fillId="0" borderId="45" xfId="0" applyFont="1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18" fillId="0" borderId="73" xfId="0" applyFont="1" applyBorder="1" applyAlignment="1">
      <alignment horizontal="left"/>
    </xf>
    <xf numFmtId="0" fontId="18" fillId="0" borderId="46" xfId="0" applyFont="1" applyBorder="1" applyAlignment="1" applyProtection="1">
      <alignment vertical="center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36" borderId="22" xfId="0" applyFill="1" applyBorder="1" applyAlignment="1">
      <alignment horizontal="right" vertical="center"/>
    </xf>
    <xf numFmtId="0" fontId="18" fillId="0" borderId="46" xfId="0" applyFont="1" applyBorder="1" applyAlignment="1">
      <alignment horizontal="right"/>
    </xf>
    <xf numFmtId="0" fontId="18" fillId="0" borderId="4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34" borderId="0" xfId="0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4" borderId="43" xfId="0" applyFill="1" applyBorder="1" applyAlignment="1" applyProtection="1">
      <alignment horizontal="center" vertical="center"/>
      <protection/>
    </xf>
    <xf numFmtId="0" fontId="18" fillId="34" borderId="43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right" vertical="center"/>
    </xf>
    <xf numFmtId="0" fontId="18" fillId="36" borderId="48" xfId="0" applyFont="1" applyFill="1" applyBorder="1" applyAlignment="1">
      <alignment horizontal="right" vertical="center"/>
    </xf>
    <xf numFmtId="0" fontId="18" fillId="0" borderId="69" xfId="0" applyFont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67" xfId="0" applyFont="1" applyBorder="1" applyAlignment="1" applyProtection="1">
      <alignment vertical="center"/>
      <protection locked="0"/>
    </xf>
    <xf numFmtId="0" fontId="18" fillId="0" borderId="6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39" borderId="0" xfId="0" applyFont="1" applyFill="1" applyAlignment="1">
      <alignment vertical="center"/>
    </xf>
    <xf numFmtId="0" fontId="18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0" fillId="34" borderId="43" xfId="0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left"/>
    </xf>
    <xf numFmtId="0" fontId="18" fillId="0" borderId="69" xfId="0" applyFont="1" applyBorder="1" applyAlignment="1">
      <alignment/>
    </xf>
    <xf numFmtId="0" fontId="0" fillId="34" borderId="43" xfId="0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/>
    </xf>
    <xf numFmtId="0" fontId="18" fillId="0" borderId="38" xfId="0" applyFont="1" applyBorder="1" applyAlignment="1" applyProtection="1">
      <alignment vertical="center"/>
      <protection locked="0"/>
    </xf>
    <xf numFmtId="0" fontId="18" fillId="0" borderId="69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Continuous" vertical="center"/>
      <protection/>
    </xf>
    <xf numFmtId="0" fontId="18" fillId="0" borderId="12" xfId="0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horizontal="centerContinuous" vertical="center"/>
      <protection/>
    </xf>
    <xf numFmtId="0" fontId="18" fillId="0" borderId="14" xfId="0" applyFont="1" applyBorder="1" applyAlignment="1" applyProtection="1">
      <alignment horizontal="centerContinuous" vertical="center"/>
      <protection/>
    </xf>
    <xf numFmtId="0" fontId="18" fillId="0" borderId="30" xfId="0" applyFont="1" applyBorder="1" applyAlignment="1" applyProtection="1">
      <alignment horizontal="centerContinuous" vertic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35" borderId="63" xfId="0" applyNumberFormat="1" applyFont="1" applyFill="1" applyBorder="1" applyAlignment="1" applyProtection="1">
      <alignment horizontal="center" vertical="center" wrapText="1"/>
      <protection/>
    </xf>
    <xf numFmtId="0" fontId="18" fillId="0" borderId="64" xfId="0" applyNumberFormat="1" applyFont="1" applyFill="1" applyBorder="1" applyAlignment="1" applyProtection="1">
      <alignment horizontal="center" vertical="center" wrapText="1"/>
      <protection/>
    </xf>
    <xf numFmtId="0" fontId="18" fillId="0" borderId="65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8" fillId="35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35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49" fontId="18" fillId="0" borderId="0" xfId="0" applyNumberFormat="1" applyFont="1" applyBorder="1" applyAlignment="1" applyProtection="1" quotePrefix="1">
      <alignment horizontal="right" vertical="center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35" borderId="48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7" borderId="38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165" fontId="22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35" borderId="42" xfId="0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0" fillId="37" borderId="45" xfId="0" applyFill="1" applyBorder="1" applyAlignment="1" applyProtection="1">
      <alignment horizontal="center"/>
      <protection/>
    </xf>
    <xf numFmtId="0" fontId="0" fillId="37" borderId="46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7" xfId="0" applyBorder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 horizontal="right" vertical="center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35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37" borderId="52" xfId="0" applyFill="1" applyBorder="1" applyAlignment="1" applyProtection="1">
      <alignment horizontal="center"/>
      <protection/>
    </xf>
    <xf numFmtId="0" fontId="0" fillId="37" borderId="53" xfId="0" applyFill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37" borderId="71" xfId="0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5" xfId="0" applyBorder="1" applyAlignment="1" applyProtection="1">
      <alignment horizontal="center"/>
      <protection/>
    </xf>
    <xf numFmtId="0" fontId="22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18" fillId="35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/>
      <protection/>
    </xf>
    <xf numFmtId="0" fontId="0" fillId="35" borderId="54" xfId="0" applyFill="1" applyBorder="1" applyAlignment="1" applyProtection="1">
      <alignment/>
      <protection/>
    </xf>
    <xf numFmtId="0" fontId="0" fillId="35" borderId="51" xfId="0" applyFill="1" applyBorder="1" applyAlignment="1" applyProtection="1">
      <alignment/>
      <protection/>
    </xf>
    <xf numFmtId="0" fontId="18" fillId="0" borderId="0" xfId="0" applyFont="1" applyBorder="1" applyAlignment="1" applyProtection="1" quotePrefix="1">
      <alignment horizontal="center" vertical="center"/>
      <protection/>
    </xf>
    <xf numFmtId="0" fontId="18" fillId="35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49" xfId="0" applyNumberFormat="1" applyFont="1" applyFill="1" applyBorder="1" applyAlignment="1" applyProtection="1">
      <alignment horizontal="center" vertical="center" wrapText="1"/>
      <protection/>
    </xf>
    <xf numFmtId="0" fontId="18" fillId="0" borderId="50" xfId="0" applyNumberFormat="1" applyFont="1" applyFill="1" applyBorder="1" applyAlignment="1" applyProtection="1">
      <alignment horizontal="center" vertical="center" wrapText="1"/>
      <protection/>
    </xf>
    <xf numFmtId="0" fontId="18" fillId="35" borderId="6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95250</xdr:colOff>
      <xdr:row>3</xdr:row>
      <xdr:rowOff>133350</xdr:rowOff>
    </xdr:to>
    <xdr:pic>
      <xdr:nvPicPr>
        <xdr:cNvPr id="1" name="Picture 207" descr="logo_pzbad_znac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J%20i%20MM%20Miastko%2002.02.13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plan gier"/>
      <sheetName val="gry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2">
          <cell r="D2" t="str">
            <v>Krajowy Turniej Juniorów Młodszych i Młodzików Młodszych</v>
          </cell>
        </row>
        <row r="3">
          <cell r="D3" t="str">
            <v>Miastko, 02-03.02.2013 r.</v>
          </cell>
          <cell r="I3" t="str">
            <v>pojedyncza dziewcząt</v>
          </cell>
        </row>
        <row r="4">
          <cell r="D4" t="str">
            <v>Zenon GIĘTKOWSKI</v>
          </cell>
          <cell r="I4" t="str">
            <v>pojedyncza juniorek</v>
          </cell>
        </row>
        <row r="5">
          <cell r="I5" t="str">
            <v>pojedyncza kobiet</v>
          </cell>
        </row>
        <row r="6">
          <cell r="I6" t="str">
            <v>pojedyncza chłopców</v>
          </cell>
        </row>
        <row r="7">
          <cell r="I7" t="str">
            <v>pojedyncza juniorów</v>
          </cell>
        </row>
        <row r="8">
          <cell r="I8" t="str">
            <v>pojedyncza mężczyzn</v>
          </cell>
        </row>
        <row r="9">
          <cell r="I9" t="str">
            <v>podwójna dziewcząt</v>
          </cell>
        </row>
        <row r="10">
          <cell r="I10" t="str">
            <v>podwójna juniorek</v>
          </cell>
        </row>
        <row r="11">
          <cell r="I11" t="str">
            <v>podwójna kobiet</v>
          </cell>
        </row>
        <row r="12">
          <cell r="I12" t="str">
            <v>podwójna chłopców</v>
          </cell>
        </row>
        <row r="13">
          <cell r="I13" t="str">
            <v>podwójna juniorów</v>
          </cell>
        </row>
        <row r="14">
          <cell r="I14" t="str">
            <v>podwójna mężczyzn</v>
          </cell>
        </row>
        <row r="15">
          <cell r="I15" t="str">
            <v>mieszana młodzików</v>
          </cell>
        </row>
        <row r="16">
          <cell r="I16" t="str">
            <v>mieszana juniorów</v>
          </cell>
        </row>
        <row r="17">
          <cell r="I17" t="str">
            <v>mieszana</v>
          </cell>
        </row>
      </sheetData>
      <sheetData sheetId="1">
        <row r="1">
          <cell r="C1" t="str">
            <v>Boisko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 t="str">
            <v>Nr gry</v>
          </cell>
          <cell r="S1">
            <v>41307</v>
          </cell>
        </row>
        <row r="2">
          <cell r="A2" t="str">
            <v>Nr </v>
          </cell>
          <cell r="D2" t="str">
            <v>Drukowanie prorokółów</v>
          </cell>
          <cell r="N2">
            <v>111</v>
          </cell>
          <cell r="X2" t="str">
            <v>*</v>
          </cell>
        </row>
        <row r="3">
          <cell r="A3" t="str">
            <v>meczu</v>
          </cell>
          <cell r="S3">
            <v>41310</v>
          </cell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  <cell r="AI3" t="str">
            <v>1 set</v>
          </cell>
          <cell r="AK3" t="str">
            <v>2 set</v>
          </cell>
          <cell r="AM3" t="str">
            <v>3 set</v>
          </cell>
        </row>
        <row r="4">
          <cell r="B4">
            <v>1</v>
          </cell>
          <cell r="C4" t="str">
            <v>dzień turnieju.</v>
          </cell>
          <cell r="I4" t="str">
            <v>Nr meczu</v>
          </cell>
          <cell r="N4" t="str">
            <v>Godz.</v>
          </cell>
          <cell r="R4" t="str">
            <v>S. prow.</v>
          </cell>
          <cell r="AF4" t="str">
            <v>wygrany</v>
          </cell>
          <cell r="AG4" t="str">
            <v>przegrany</v>
          </cell>
        </row>
        <row r="5">
          <cell r="B5" t="str">
            <v>Boisko</v>
          </cell>
          <cell r="C5" t="str">
            <v>Gra</v>
          </cell>
          <cell r="I5">
            <v>1</v>
          </cell>
          <cell r="N5" t="str">
            <v>rozp.</v>
          </cell>
          <cell r="P5" t="str">
            <v>zak.</v>
          </cell>
          <cell r="R5" t="str">
            <v>S. serw.</v>
          </cell>
        </row>
        <row r="6">
          <cell r="A6">
            <v>1</v>
          </cell>
          <cell r="C6" t="str">
            <v>podwójna chłopców</v>
          </cell>
          <cell r="H6">
            <v>21</v>
          </cell>
          <cell r="I6">
            <v>19</v>
          </cell>
          <cell r="J6">
            <v>22</v>
          </cell>
          <cell r="K6">
            <v>20</v>
          </cell>
          <cell r="R6">
            <v>0</v>
          </cell>
          <cell r="S6" t="str">
            <v>godz.  9:30</v>
          </cell>
          <cell r="X6">
            <v>1</v>
          </cell>
          <cell r="Y6" t="str">
            <v>podwójna chłopców</v>
          </cell>
          <cell r="Z6" t="str">
            <v>G4791</v>
          </cell>
          <cell r="AA6" t="str">
            <v>K4719</v>
          </cell>
          <cell r="AB6" t="str">
            <v>P5370</v>
          </cell>
          <cell r="AC6" t="str">
            <v>W5498</v>
          </cell>
          <cell r="AD6" t="str">
            <v>G4791</v>
          </cell>
          <cell r="AE6" t="str">
            <v>K4719</v>
          </cell>
          <cell r="AF6" t="str">
            <v>21:19,22:20</v>
          </cell>
          <cell r="AG6" t="str">
            <v>19:21,20:22</v>
          </cell>
          <cell r="AH6" t="str">
            <v/>
          </cell>
          <cell r="AI6">
            <v>21</v>
          </cell>
          <cell r="AJ6">
            <v>19</v>
          </cell>
          <cell r="AK6">
            <v>22</v>
          </cell>
          <cell r="AL6">
            <v>20</v>
          </cell>
          <cell r="AM6">
            <v>0</v>
          </cell>
          <cell r="AN6">
            <v>0</v>
          </cell>
        </row>
        <row r="7">
          <cell r="A7" t="str">
            <v/>
          </cell>
          <cell r="B7" t="str">
            <v>Nestor GABRYSIAK (UKSOSIR Badminton Sławno)</v>
          </cell>
          <cell r="H7" t="str">
            <v>G4791</v>
          </cell>
          <cell r="K7" t="str">
            <v>P5370</v>
          </cell>
          <cell r="N7" t="str">
            <v>Jakub PASZKIEWICZ (MMKS Gdańsk)</v>
          </cell>
        </row>
        <row r="8">
          <cell r="A8" t="str">
            <v/>
          </cell>
          <cell r="B8" t="str">
            <v>Michał KAZUSEK (UKSOSIR Badminton Sławno)</v>
          </cell>
          <cell r="H8" t="str">
            <v>K4719</v>
          </cell>
          <cell r="K8" t="str">
            <v>W5498</v>
          </cell>
          <cell r="N8" t="str">
            <v>Szymon WOLNIAK (MMKS Gdańsk)</v>
          </cell>
        </row>
        <row r="10">
          <cell r="B10" t="str">
            <v>zwycięzca(cy): 21:19,22:20</v>
          </cell>
          <cell r="K10" t="str">
            <v/>
          </cell>
        </row>
        <row r="11">
          <cell r="B11">
            <v>1</v>
          </cell>
          <cell r="C11" t="str">
            <v>dzień turnieju.</v>
          </cell>
          <cell r="I11" t="str">
            <v>Nr meczu</v>
          </cell>
          <cell r="N11" t="str">
            <v>Godz.</v>
          </cell>
          <cell r="R11" t="str">
            <v>S. prow.</v>
          </cell>
          <cell r="AF11" t="str">
            <v>wygrany</v>
          </cell>
          <cell r="AG11" t="str">
            <v>przegrany</v>
          </cell>
        </row>
        <row r="12">
          <cell r="B12" t="str">
            <v>Boisko</v>
          </cell>
          <cell r="C12" t="str">
            <v>Gra</v>
          </cell>
          <cell r="I12">
            <v>2</v>
          </cell>
          <cell r="N12" t="str">
            <v>rozp.</v>
          </cell>
          <cell r="P12" t="str">
            <v>zak.</v>
          </cell>
          <cell r="R12" t="str">
            <v>S. serw.</v>
          </cell>
        </row>
        <row r="13">
          <cell r="A13">
            <v>2</v>
          </cell>
          <cell r="C13" t="str">
            <v>podwójna chłopców</v>
          </cell>
          <cell r="H13">
            <v>17</v>
          </cell>
          <cell r="I13">
            <v>21</v>
          </cell>
          <cell r="J13">
            <v>21</v>
          </cell>
          <cell r="K13">
            <v>15</v>
          </cell>
          <cell r="L13">
            <v>21</v>
          </cell>
          <cell r="M13">
            <v>12</v>
          </cell>
          <cell r="R13">
            <v>0</v>
          </cell>
          <cell r="S13" t="str">
            <v>godz.  9:30</v>
          </cell>
          <cell r="X13">
            <v>2</v>
          </cell>
          <cell r="Y13" t="str">
            <v>podwójna chłopców</v>
          </cell>
          <cell r="Z13" t="str">
            <v>G5315</v>
          </cell>
          <cell r="AA13" t="str">
            <v>G5445</v>
          </cell>
          <cell r="AB13" t="str">
            <v>K5446</v>
          </cell>
          <cell r="AC13" t="str">
            <v>P4611</v>
          </cell>
          <cell r="AD13" t="str">
            <v>G5315</v>
          </cell>
          <cell r="AE13" t="str">
            <v>G5445</v>
          </cell>
          <cell r="AF13" t="str">
            <v>17:21,21:15,21:12</v>
          </cell>
          <cell r="AG13" t="str">
            <v>21:17,15:21,12:21</v>
          </cell>
          <cell r="AH13" t="str">
            <v/>
          </cell>
          <cell r="AI13">
            <v>17</v>
          </cell>
          <cell r="AJ13">
            <v>21</v>
          </cell>
          <cell r="AK13">
            <v>21</v>
          </cell>
          <cell r="AL13">
            <v>15</v>
          </cell>
          <cell r="AM13">
            <v>21</v>
          </cell>
          <cell r="AN13">
            <v>12</v>
          </cell>
        </row>
        <row r="14">
          <cell r="A14" t="str">
            <v/>
          </cell>
          <cell r="B14" t="str">
            <v>Jakub GAŁĄZKA (MMKS Gdańsk)</v>
          </cell>
          <cell r="H14" t="str">
            <v>G5315</v>
          </cell>
          <cell r="K14" t="str">
            <v>K5446</v>
          </cell>
          <cell r="N14" t="str">
            <v>Bartłomiej KUCHARCZYK (UKSOSIR Badminton Sławno)</v>
          </cell>
        </row>
        <row r="15">
          <cell r="A15" t="str">
            <v/>
          </cell>
          <cell r="B15" t="str">
            <v>Bartosz GROCHOWSKI (MMKS Gdańsk)</v>
          </cell>
          <cell r="H15" t="str">
            <v>G5445</v>
          </cell>
          <cell r="K15" t="str">
            <v>P4611</v>
          </cell>
          <cell r="N15" t="str">
            <v>Dorian PASTERNAK (UKSOSIR Badminton Sławno)</v>
          </cell>
        </row>
        <row r="17">
          <cell r="B17" t="str">
            <v>zwycięzca(cy): 17:21,21:15,21:12</v>
          </cell>
          <cell r="K17" t="str">
            <v/>
          </cell>
        </row>
        <row r="18">
          <cell r="B18">
            <v>1</v>
          </cell>
          <cell r="C18" t="str">
            <v>dzień turnieju.</v>
          </cell>
          <cell r="I18" t="str">
            <v>Nr meczu</v>
          </cell>
          <cell r="N18" t="str">
            <v>Godz.</v>
          </cell>
          <cell r="R18" t="str">
            <v>S. prow.</v>
          </cell>
          <cell r="AF18" t="str">
            <v>wygrany</v>
          </cell>
          <cell r="AG18" t="str">
            <v>przegrany</v>
          </cell>
        </row>
        <row r="19">
          <cell r="B19" t="str">
            <v>Boisko</v>
          </cell>
          <cell r="C19" t="str">
            <v>Gra</v>
          </cell>
          <cell r="I19">
            <v>3</v>
          </cell>
          <cell r="N19" t="str">
            <v>rozp.</v>
          </cell>
          <cell r="P19" t="str">
            <v>zak.</v>
          </cell>
          <cell r="R19" t="str">
            <v>S. serw.</v>
          </cell>
        </row>
        <row r="20">
          <cell r="A20">
            <v>3</v>
          </cell>
          <cell r="B20">
            <v>3</v>
          </cell>
          <cell r="C20" t="str">
            <v>pojedyncza dziewcząt</v>
          </cell>
          <cell r="H20">
            <v>21</v>
          </cell>
          <cell r="I20">
            <v>5</v>
          </cell>
          <cell r="J20">
            <v>21</v>
          </cell>
          <cell r="K20">
            <v>3</v>
          </cell>
          <cell r="N20">
            <v>0.3958333333333333</v>
          </cell>
          <cell r="P20">
            <v>0.4166666666666667</v>
          </cell>
          <cell r="R20">
            <v>0.02083333333333337</v>
          </cell>
          <cell r="S20" t="str">
            <v>godz.  9:30</v>
          </cell>
          <cell r="X20">
            <v>3</v>
          </cell>
          <cell r="Y20" t="str">
            <v>pojedyncza dziewcząt</v>
          </cell>
          <cell r="Z20" t="str">
            <v>D4545</v>
          </cell>
          <cell r="AA20" t="str">
            <v/>
          </cell>
          <cell r="AB20" t="str">
            <v>P5507</v>
          </cell>
          <cell r="AC20" t="str">
            <v/>
          </cell>
          <cell r="AD20" t="str">
            <v>D4545</v>
          </cell>
          <cell r="AE20" t="str">
            <v/>
          </cell>
          <cell r="AF20" t="str">
            <v>21:5,21:3</v>
          </cell>
          <cell r="AG20" t="str">
            <v>5:21,3:21</v>
          </cell>
          <cell r="AH20" t="str">
            <v/>
          </cell>
          <cell r="AI20">
            <v>21</v>
          </cell>
          <cell r="AJ20">
            <v>5</v>
          </cell>
          <cell r="AK20">
            <v>21</v>
          </cell>
          <cell r="AL20">
            <v>3</v>
          </cell>
          <cell r="AM20">
            <v>0</v>
          </cell>
          <cell r="AN20">
            <v>0</v>
          </cell>
        </row>
        <row r="21">
          <cell r="A21" t="str">
            <v/>
          </cell>
          <cell r="B21" t="str">
            <v>Joanna DORAWA (MKB Lednik Miastko)</v>
          </cell>
          <cell r="H21" t="str">
            <v>D4545</v>
          </cell>
          <cell r="K21" t="str">
            <v>P5507</v>
          </cell>
          <cell r="N21" t="str">
            <v>Michalina PRENDECKA (ZKB Maced Polanów)</v>
          </cell>
        </row>
        <row r="22">
          <cell r="A22" t="str">
            <v/>
          </cell>
          <cell r="B22" t="str">
            <v/>
          </cell>
          <cell r="H22" t="str">
            <v/>
          </cell>
          <cell r="K22" t="str">
            <v/>
          </cell>
          <cell r="N22" t="str">
            <v/>
          </cell>
        </row>
        <row r="24">
          <cell r="B24" t="str">
            <v>zwycięzca(cy): 21:5,21:3</v>
          </cell>
          <cell r="K24" t="str">
            <v/>
          </cell>
        </row>
        <row r="25">
          <cell r="B25">
            <v>1</v>
          </cell>
          <cell r="C25" t="str">
            <v>dzień turnieju.</v>
          </cell>
          <cell r="I25" t="str">
            <v>Nr meczu</v>
          </cell>
          <cell r="N25" t="str">
            <v>Godz.</v>
          </cell>
          <cell r="R25" t="str">
            <v>S. prow.</v>
          </cell>
          <cell r="AF25" t="str">
            <v>wygrany</v>
          </cell>
          <cell r="AG25" t="str">
            <v>przegrany</v>
          </cell>
        </row>
        <row r="26">
          <cell r="B26" t="str">
            <v>Boisko</v>
          </cell>
          <cell r="C26" t="str">
            <v>Gra</v>
          </cell>
          <cell r="I26">
            <v>4</v>
          </cell>
          <cell r="N26" t="str">
            <v>rozp.</v>
          </cell>
          <cell r="P26" t="str">
            <v>zak.</v>
          </cell>
          <cell r="R26" t="str">
            <v>S. serw.</v>
          </cell>
        </row>
        <row r="27">
          <cell r="A27">
            <v>4</v>
          </cell>
          <cell r="B27">
            <v>4</v>
          </cell>
          <cell r="C27" t="str">
            <v>pojedyncza dziewcząt</v>
          </cell>
          <cell r="H27">
            <v>21</v>
          </cell>
          <cell r="I27">
            <v>8</v>
          </cell>
          <cell r="J27">
            <v>21</v>
          </cell>
          <cell r="K27">
            <v>10</v>
          </cell>
          <cell r="N27">
            <v>0.3958333333333333</v>
          </cell>
          <cell r="P27">
            <v>0.4166666666666667</v>
          </cell>
          <cell r="R27">
            <v>0.02083333333333337</v>
          </cell>
          <cell r="S27" t="str">
            <v>godz.  9:30</v>
          </cell>
          <cell r="X27">
            <v>4</v>
          </cell>
          <cell r="Y27" t="str">
            <v>pojedyncza dziewcząt</v>
          </cell>
          <cell r="Z27" t="str">
            <v>D4628</v>
          </cell>
          <cell r="AA27" t="str">
            <v/>
          </cell>
          <cell r="AB27" t="str">
            <v>T4594</v>
          </cell>
          <cell r="AC27" t="str">
            <v/>
          </cell>
          <cell r="AD27" t="str">
            <v>D4628</v>
          </cell>
          <cell r="AE27" t="str">
            <v/>
          </cell>
          <cell r="AF27" t="str">
            <v>21:8,21:10</v>
          </cell>
          <cell r="AG27" t="str">
            <v>8:21,10:21</v>
          </cell>
          <cell r="AH27" t="str">
            <v/>
          </cell>
          <cell r="AI27">
            <v>21</v>
          </cell>
          <cell r="AJ27">
            <v>8</v>
          </cell>
          <cell r="AK27">
            <v>21</v>
          </cell>
          <cell r="AL27">
            <v>10</v>
          </cell>
          <cell r="AM27">
            <v>0</v>
          </cell>
          <cell r="AN27">
            <v>0</v>
          </cell>
        </row>
        <row r="28">
          <cell r="A28" t="str">
            <v/>
          </cell>
          <cell r="B28" t="str">
            <v>Anna DUDA (ULKS U-2 Lotka Bytów)</v>
          </cell>
          <cell r="H28" t="str">
            <v>D4628</v>
          </cell>
          <cell r="K28" t="str">
            <v>T4594</v>
          </cell>
          <cell r="N28" t="str">
            <v>Wiktoria TOBISZ (ZKB Maced Polanów)</v>
          </cell>
        </row>
        <row r="29">
          <cell r="A29" t="str">
            <v/>
          </cell>
          <cell r="B29" t="str">
            <v/>
          </cell>
          <cell r="H29" t="str">
            <v/>
          </cell>
          <cell r="K29" t="str">
            <v/>
          </cell>
          <cell r="N29" t="str">
            <v/>
          </cell>
        </row>
        <row r="31">
          <cell r="B31" t="str">
            <v>zwycięzca(cy): 21:8,21:10</v>
          </cell>
          <cell r="K31" t="str">
            <v/>
          </cell>
        </row>
        <row r="32">
          <cell r="B32">
            <v>1</v>
          </cell>
          <cell r="C32" t="str">
            <v>dzień turnieju.</v>
          </cell>
          <cell r="I32" t="str">
            <v>Nr meczu</v>
          </cell>
          <cell r="N32" t="str">
            <v>Godz.</v>
          </cell>
          <cell r="R32" t="str">
            <v>S. prow.</v>
          </cell>
          <cell r="AF32" t="str">
            <v>wygrany</v>
          </cell>
          <cell r="AG32" t="str">
            <v>przegrany</v>
          </cell>
        </row>
        <row r="33">
          <cell r="B33" t="str">
            <v>Boisko</v>
          </cell>
          <cell r="C33" t="str">
            <v>Gra</v>
          </cell>
          <cell r="I33">
            <v>5</v>
          </cell>
          <cell r="N33" t="str">
            <v>rozp.</v>
          </cell>
          <cell r="P33" t="str">
            <v>zak.</v>
          </cell>
          <cell r="R33" t="str">
            <v>S. serw.</v>
          </cell>
        </row>
        <row r="34">
          <cell r="A34">
            <v>5</v>
          </cell>
          <cell r="B34">
            <v>1</v>
          </cell>
          <cell r="C34" t="str">
            <v>pojedyncza dziewcząt</v>
          </cell>
          <cell r="H34">
            <v>21</v>
          </cell>
          <cell r="I34">
            <v>3</v>
          </cell>
          <cell r="J34">
            <v>21</v>
          </cell>
          <cell r="K34">
            <v>7</v>
          </cell>
          <cell r="N34">
            <v>0.3958333333333333</v>
          </cell>
          <cell r="P34">
            <v>0.4166666666666667</v>
          </cell>
          <cell r="R34">
            <v>0.02083333333333337</v>
          </cell>
          <cell r="S34" t="str">
            <v>godz.  9:50</v>
          </cell>
          <cell r="X34">
            <v>5</v>
          </cell>
          <cell r="Y34" t="str">
            <v>pojedyncza dziewcząt</v>
          </cell>
          <cell r="Z34" t="str">
            <v>S4547</v>
          </cell>
          <cell r="AA34" t="str">
            <v/>
          </cell>
          <cell r="AB34" t="str">
            <v>S4693</v>
          </cell>
          <cell r="AC34" t="str">
            <v/>
          </cell>
          <cell r="AD34" t="str">
            <v>S4547</v>
          </cell>
          <cell r="AE34" t="str">
            <v/>
          </cell>
          <cell r="AF34" t="str">
            <v>21:3,21:7</v>
          </cell>
          <cell r="AG34" t="str">
            <v>3:21,7:21</v>
          </cell>
          <cell r="AH34" t="str">
            <v/>
          </cell>
          <cell r="AI34">
            <v>21</v>
          </cell>
          <cell r="AJ34">
            <v>3</v>
          </cell>
          <cell r="AK34">
            <v>21</v>
          </cell>
          <cell r="AL34">
            <v>7</v>
          </cell>
          <cell r="AM34">
            <v>0</v>
          </cell>
          <cell r="AN34">
            <v>0</v>
          </cell>
        </row>
        <row r="35">
          <cell r="A35" t="str">
            <v/>
          </cell>
          <cell r="B35" t="str">
            <v>Aleksandra SZWEDA (MKB Lednik Miastko)</v>
          </cell>
          <cell r="H35" t="str">
            <v>S4547</v>
          </cell>
          <cell r="K35" t="str">
            <v>S4693</v>
          </cell>
          <cell r="N35" t="str">
            <v>Michalina SURÓWKA (UKS Kometa Sianów)</v>
          </cell>
        </row>
        <row r="36">
          <cell r="A36" t="str">
            <v/>
          </cell>
          <cell r="B36" t="str">
            <v/>
          </cell>
          <cell r="H36" t="str">
            <v/>
          </cell>
          <cell r="K36" t="str">
            <v/>
          </cell>
          <cell r="N36" t="str">
            <v/>
          </cell>
        </row>
        <row r="38">
          <cell r="B38" t="str">
            <v>zwycięzca(cy): 21:3,21:7</v>
          </cell>
          <cell r="K38" t="str">
            <v/>
          </cell>
        </row>
        <row r="39">
          <cell r="B39">
            <v>1</v>
          </cell>
          <cell r="C39" t="str">
            <v>dzień turnieju.</v>
          </cell>
          <cell r="I39" t="str">
            <v>Nr meczu</v>
          </cell>
          <cell r="N39" t="str">
            <v>Godz.</v>
          </cell>
          <cell r="R39" t="str">
            <v>S. prow.</v>
          </cell>
          <cell r="AF39" t="str">
            <v>wygrany</v>
          </cell>
          <cell r="AG39" t="str">
            <v>przegrany</v>
          </cell>
        </row>
        <row r="40">
          <cell r="B40" t="str">
            <v>Boisko</v>
          </cell>
          <cell r="C40" t="str">
            <v>Gra</v>
          </cell>
          <cell r="I40">
            <v>6</v>
          </cell>
          <cell r="N40" t="str">
            <v>rozp.</v>
          </cell>
          <cell r="P40" t="str">
            <v>zak.</v>
          </cell>
          <cell r="R40" t="str">
            <v>S. serw.</v>
          </cell>
        </row>
        <row r="41">
          <cell r="A41">
            <v>6</v>
          </cell>
          <cell r="B41">
            <v>2</v>
          </cell>
          <cell r="C41" t="str">
            <v>pojedyncza dziewcząt</v>
          </cell>
          <cell r="H41">
            <v>21</v>
          </cell>
          <cell r="I41">
            <v>7</v>
          </cell>
          <cell r="J41">
            <v>21</v>
          </cell>
          <cell r="K41">
            <v>7</v>
          </cell>
          <cell r="N41">
            <v>0.3958333333333333</v>
          </cell>
          <cell r="P41">
            <v>0.4166666666666667</v>
          </cell>
          <cell r="R41">
            <v>0.02083333333333337</v>
          </cell>
          <cell r="S41" t="str">
            <v>godz.  9:50</v>
          </cell>
          <cell r="X41">
            <v>6</v>
          </cell>
          <cell r="Y41" t="str">
            <v>pojedyncza dziewcząt</v>
          </cell>
          <cell r="Z41" t="str">
            <v>P4629</v>
          </cell>
          <cell r="AA41" t="str">
            <v/>
          </cell>
          <cell r="AB41" t="str">
            <v>M4593</v>
          </cell>
          <cell r="AC41" t="str">
            <v/>
          </cell>
          <cell r="AD41" t="str">
            <v>P4629</v>
          </cell>
          <cell r="AE41" t="str">
            <v/>
          </cell>
          <cell r="AF41" t="str">
            <v>21:7,21:7</v>
          </cell>
          <cell r="AG41" t="str">
            <v>7:21,7:21</v>
          </cell>
          <cell r="AH41" t="str">
            <v/>
          </cell>
          <cell r="AI41">
            <v>21</v>
          </cell>
          <cell r="AJ41">
            <v>7</v>
          </cell>
          <cell r="AK41">
            <v>21</v>
          </cell>
          <cell r="AL41">
            <v>7</v>
          </cell>
          <cell r="AM41">
            <v>0</v>
          </cell>
          <cell r="AN41">
            <v>0</v>
          </cell>
        </row>
        <row r="42">
          <cell r="A42" t="str">
            <v/>
          </cell>
          <cell r="B42" t="str">
            <v>Klaudia PEPLIŃSKA (ULKS U-2 Lotka Bytów)</v>
          </cell>
          <cell r="H42" t="str">
            <v>P4629</v>
          </cell>
          <cell r="K42" t="str">
            <v>M4593</v>
          </cell>
          <cell r="N42" t="str">
            <v>Paulina MAJTKA (ZKB Maced Polanów)</v>
          </cell>
        </row>
        <row r="43">
          <cell r="A43" t="str">
            <v/>
          </cell>
          <cell r="B43" t="str">
            <v/>
          </cell>
          <cell r="H43" t="str">
            <v/>
          </cell>
          <cell r="K43" t="str">
            <v/>
          </cell>
          <cell r="N43" t="str">
            <v/>
          </cell>
        </row>
        <row r="45">
          <cell r="B45" t="str">
            <v>zwycięzca(cy): 21:7,21:7</v>
          </cell>
          <cell r="K45" t="str">
            <v/>
          </cell>
        </row>
        <row r="46">
          <cell r="B46">
            <v>1</v>
          </cell>
          <cell r="C46" t="str">
            <v>dzień turnieju.</v>
          </cell>
          <cell r="I46" t="str">
            <v>Nr meczu</v>
          </cell>
          <cell r="N46" t="str">
            <v>Godz.</v>
          </cell>
          <cell r="R46" t="str">
            <v>S. prow.</v>
          </cell>
          <cell r="AF46" t="str">
            <v>wygrany</v>
          </cell>
          <cell r="AG46" t="str">
            <v>przegrany</v>
          </cell>
        </row>
        <row r="47">
          <cell r="B47" t="str">
            <v>Boisko</v>
          </cell>
          <cell r="C47" t="str">
            <v>Gra</v>
          </cell>
          <cell r="I47">
            <v>7</v>
          </cell>
          <cell r="N47" t="str">
            <v>rozp.</v>
          </cell>
          <cell r="P47" t="str">
            <v>zak.</v>
          </cell>
          <cell r="R47" t="str">
            <v>S. serw.</v>
          </cell>
        </row>
        <row r="48">
          <cell r="A48">
            <v>7</v>
          </cell>
          <cell r="C48" t="str">
            <v>pojedyncza dziewcząt</v>
          </cell>
          <cell r="H48">
            <v>21</v>
          </cell>
          <cell r="I48">
            <v>6</v>
          </cell>
          <cell r="J48">
            <v>21</v>
          </cell>
          <cell r="K48">
            <v>12</v>
          </cell>
          <cell r="R48">
            <v>0</v>
          </cell>
          <cell r="S48" t="str">
            <v>godz.  9:50</v>
          </cell>
          <cell r="X48">
            <v>7</v>
          </cell>
          <cell r="Y48" t="str">
            <v>pojedyncza dziewcząt</v>
          </cell>
          <cell r="Z48" t="str">
            <v>W4550</v>
          </cell>
          <cell r="AA48" t="str">
            <v/>
          </cell>
          <cell r="AB48" t="str">
            <v>M4688</v>
          </cell>
          <cell r="AC48" t="str">
            <v/>
          </cell>
          <cell r="AD48" t="str">
            <v>W4550</v>
          </cell>
          <cell r="AE48" t="str">
            <v/>
          </cell>
          <cell r="AF48" t="str">
            <v>21:6,21:12</v>
          </cell>
          <cell r="AG48" t="str">
            <v>6:21,12:21</v>
          </cell>
          <cell r="AH48" t="str">
            <v/>
          </cell>
          <cell r="AI48">
            <v>21</v>
          </cell>
          <cell r="AJ48">
            <v>6</v>
          </cell>
          <cell r="AK48">
            <v>21</v>
          </cell>
          <cell r="AL48">
            <v>12</v>
          </cell>
          <cell r="AM48">
            <v>0</v>
          </cell>
          <cell r="AN48">
            <v>0</v>
          </cell>
        </row>
        <row r="49">
          <cell r="A49" t="str">
            <v/>
          </cell>
          <cell r="B49" t="str">
            <v>Magdalena WOLSKA (MKB Lednik Miastko)</v>
          </cell>
          <cell r="H49" t="str">
            <v>W4550</v>
          </cell>
          <cell r="K49" t="str">
            <v>M4688</v>
          </cell>
          <cell r="N49" t="str">
            <v>Martyna MATEJEK (UKS Kometa Sianów)</v>
          </cell>
        </row>
        <row r="50">
          <cell r="A50" t="str">
            <v/>
          </cell>
          <cell r="B50" t="str">
            <v/>
          </cell>
          <cell r="H50" t="str">
            <v/>
          </cell>
          <cell r="K50" t="str">
            <v/>
          </cell>
          <cell r="N50" t="str">
            <v/>
          </cell>
        </row>
        <row r="52">
          <cell r="B52" t="str">
            <v>zwycięzca(cy): 21:6,21:12</v>
          </cell>
          <cell r="K52" t="str">
            <v/>
          </cell>
        </row>
        <row r="53">
          <cell r="B53">
            <v>1</v>
          </cell>
          <cell r="C53" t="str">
            <v>dzień turnieju.</v>
          </cell>
          <cell r="I53" t="str">
            <v>Nr meczu</v>
          </cell>
          <cell r="N53" t="str">
            <v>Godz.</v>
          </cell>
          <cell r="R53" t="str">
            <v>S. prow.</v>
          </cell>
          <cell r="AF53" t="str">
            <v>wygrany</v>
          </cell>
          <cell r="AG53" t="str">
            <v>przegrany</v>
          </cell>
        </row>
        <row r="54">
          <cell r="B54" t="str">
            <v>Boisko</v>
          </cell>
          <cell r="C54" t="str">
            <v>Gra</v>
          </cell>
          <cell r="I54">
            <v>8</v>
          </cell>
          <cell r="N54" t="str">
            <v>rozp.</v>
          </cell>
          <cell r="P54" t="str">
            <v>zak.</v>
          </cell>
          <cell r="R54" t="str">
            <v>S. serw.</v>
          </cell>
        </row>
        <row r="55">
          <cell r="A55">
            <v>8</v>
          </cell>
          <cell r="C55" t="str">
            <v>pojedyncza dziewcząt</v>
          </cell>
          <cell r="H55">
            <v>21</v>
          </cell>
          <cell r="I55">
            <v>3</v>
          </cell>
          <cell r="J55">
            <v>21</v>
          </cell>
          <cell r="K55">
            <v>3</v>
          </cell>
          <cell r="R55">
            <v>0</v>
          </cell>
          <cell r="S55" t="str">
            <v>godz.  9:50</v>
          </cell>
          <cell r="X55">
            <v>8</v>
          </cell>
          <cell r="Y55" t="str">
            <v>pojedyncza dziewcząt</v>
          </cell>
          <cell r="Z55" t="str">
            <v>B4319</v>
          </cell>
          <cell r="AA55" t="str">
            <v/>
          </cell>
          <cell r="AB55" t="str">
            <v>R4587</v>
          </cell>
          <cell r="AC55" t="str">
            <v/>
          </cell>
          <cell r="AD55" t="str">
            <v>B4319</v>
          </cell>
          <cell r="AE55" t="str">
            <v/>
          </cell>
          <cell r="AF55" t="str">
            <v>21:3,21:3</v>
          </cell>
          <cell r="AG55" t="str">
            <v>3:21,3:21</v>
          </cell>
          <cell r="AH55" t="str">
            <v/>
          </cell>
          <cell r="AI55">
            <v>21</v>
          </cell>
          <cell r="AJ55">
            <v>3</v>
          </cell>
          <cell r="AK55">
            <v>21</v>
          </cell>
          <cell r="AL55">
            <v>3</v>
          </cell>
          <cell r="AM55">
            <v>0</v>
          </cell>
          <cell r="AN55">
            <v>0</v>
          </cell>
        </row>
        <row r="56">
          <cell r="A56" t="str">
            <v/>
          </cell>
          <cell r="B56" t="str">
            <v>Laura BUJAK (ULKS U-2 Lotka Bytów)</v>
          </cell>
          <cell r="H56" t="str">
            <v>B4319</v>
          </cell>
          <cell r="K56" t="str">
            <v>R4587</v>
          </cell>
          <cell r="N56" t="str">
            <v>Oliwia REICHEL (ZKB Maced Polanów)</v>
          </cell>
        </row>
        <row r="57">
          <cell r="A57" t="str">
            <v/>
          </cell>
          <cell r="B57" t="str">
            <v/>
          </cell>
          <cell r="H57" t="str">
            <v/>
          </cell>
          <cell r="K57" t="str">
            <v/>
          </cell>
          <cell r="N57" t="str">
            <v/>
          </cell>
        </row>
        <row r="59">
          <cell r="B59" t="str">
            <v>zwycięzca(cy): 21:3,21:3</v>
          </cell>
          <cell r="K59" t="str">
            <v/>
          </cell>
        </row>
        <row r="60">
          <cell r="B60">
            <v>1</v>
          </cell>
          <cell r="C60" t="str">
            <v>dzień turnieju.</v>
          </cell>
          <cell r="I60" t="str">
            <v>Nr meczu</v>
          </cell>
          <cell r="N60" t="str">
            <v>Godz.</v>
          </cell>
          <cell r="R60" t="str">
            <v>S. prow.</v>
          </cell>
          <cell r="AF60" t="str">
            <v>wygrany</v>
          </cell>
          <cell r="AG60" t="str">
            <v>przegrany</v>
          </cell>
        </row>
        <row r="61">
          <cell r="B61" t="str">
            <v>Boisko</v>
          </cell>
          <cell r="C61" t="str">
            <v>Gra</v>
          </cell>
          <cell r="I61">
            <v>9</v>
          </cell>
          <cell r="N61" t="str">
            <v>rozp.</v>
          </cell>
          <cell r="P61" t="str">
            <v>zak.</v>
          </cell>
          <cell r="R61" t="str">
            <v>S. serw.</v>
          </cell>
        </row>
        <row r="62">
          <cell r="A62">
            <v>9</v>
          </cell>
          <cell r="C62" t="str">
            <v>pojedyncza dziewcząt</v>
          </cell>
          <cell r="H62">
            <v>21</v>
          </cell>
          <cell r="I62">
            <v>8</v>
          </cell>
          <cell r="J62">
            <v>21</v>
          </cell>
          <cell r="K62">
            <v>7</v>
          </cell>
          <cell r="R62">
            <v>0</v>
          </cell>
          <cell r="S62" t="str">
            <v>godz. 10:10</v>
          </cell>
          <cell r="X62">
            <v>9</v>
          </cell>
          <cell r="Y62" t="str">
            <v>pojedyncza dziewcząt</v>
          </cell>
          <cell r="Z62" t="str">
            <v>O4640</v>
          </cell>
          <cell r="AA62" t="str">
            <v/>
          </cell>
          <cell r="AB62" t="str">
            <v>K5173</v>
          </cell>
          <cell r="AC62" t="str">
            <v/>
          </cell>
          <cell r="AD62" t="str">
            <v>O4640</v>
          </cell>
          <cell r="AE62" t="str">
            <v/>
          </cell>
          <cell r="AF62" t="str">
            <v>21:8,21:7</v>
          </cell>
          <cell r="AG62" t="str">
            <v>8:21,7:21</v>
          </cell>
          <cell r="AH62" t="str">
            <v/>
          </cell>
          <cell r="AI62">
            <v>21</v>
          </cell>
          <cell r="AJ62">
            <v>8</v>
          </cell>
          <cell r="AK62">
            <v>21</v>
          </cell>
          <cell r="AL62">
            <v>7</v>
          </cell>
          <cell r="AM62">
            <v>0</v>
          </cell>
          <cell r="AN62">
            <v>0</v>
          </cell>
        </row>
        <row r="63">
          <cell r="A63" t="str">
            <v/>
          </cell>
          <cell r="B63" t="str">
            <v>Klaudia OSTROWSKA (MKB Lednik Miastko)</v>
          </cell>
          <cell r="H63" t="str">
            <v>O4640</v>
          </cell>
          <cell r="K63" t="str">
            <v>K5173</v>
          </cell>
          <cell r="N63" t="str">
            <v>Patrycja KUSZMAR (UKS Kometa Sianów)</v>
          </cell>
        </row>
        <row r="64">
          <cell r="A64" t="str">
            <v/>
          </cell>
          <cell r="B64" t="str">
            <v/>
          </cell>
          <cell r="H64" t="str">
            <v/>
          </cell>
          <cell r="K64" t="str">
            <v/>
          </cell>
          <cell r="N64" t="str">
            <v/>
          </cell>
        </row>
        <row r="66">
          <cell r="B66" t="str">
            <v>zwycięzca(cy): 21:8,21:7</v>
          </cell>
          <cell r="K66" t="str">
            <v/>
          </cell>
        </row>
        <row r="67">
          <cell r="B67">
            <v>1</v>
          </cell>
          <cell r="C67" t="str">
            <v>dzień turnieju.</v>
          </cell>
          <cell r="I67" t="str">
            <v>Nr meczu</v>
          </cell>
          <cell r="N67" t="str">
            <v>Godz.</v>
          </cell>
          <cell r="R67" t="str">
            <v>S. prow.</v>
          </cell>
          <cell r="AF67" t="str">
            <v>wygrany</v>
          </cell>
          <cell r="AG67" t="str">
            <v>przegrany</v>
          </cell>
        </row>
        <row r="68">
          <cell r="B68" t="str">
            <v>Boisko</v>
          </cell>
          <cell r="C68" t="str">
            <v>Gra</v>
          </cell>
          <cell r="I68">
            <v>10</v>
          </cell>
          <cell r="N68" t="str">
            <v>rozp.</v>
          </cell>
          <cell r="P68" t="str">
            <v>zak.</v>
          </cell>
          <cell r="R68" t="str">
            <v>S. serw.</v>
          </cell>
        </row>
        <row r="69">
          <cell r="A69">
            <v>10</v>
          </cell>
          <cell r="C69" t="str">
            <v>pojedyncza chłopców</v>
          </cell>
          <cell r="H69">
            <v>21</v>
          </cell>
          <cell r="I69">
            <v>13</v>
          </cell>
          <cell r="J69">
            <v>15</v>
          </cell>
          <cell r="K69">
            <v>21</v>
          </cell>
          <cell r="L69">
            <v>22</v>
          </cell>
          <cell r="M69">
            <v>20</v>
          </cell>
          <cell r="R69">
            <v>0</v>
          </cell>
          <cell r="S69" t="str">
            <v>godz. 10:10</v>
          </cell>
          <cell r="X69">
            <v>10</v>
          </cell>
          <cell r="Y69" t="str">
            <v>pojedyncza chłopców</v>
          </cell>
          <cell r="Z69" t="str">
            <v>M4698</v>
          </cell>
          <cell r="AA69" t="str">
            <v/>
          </cell>
          <cell r="AB69" t="str">
            <v>K5446</v>
          </cell>
          <cell r="AC69" t="str">
            <v/>
          </cell>
          <cell r="AD69" t="str">
            <v>M4698</v>
          </cell>
          <cell r="AE69" t="str">
            <v/>
          </cell>
          <cell r="AF69" t="str">
            <v>21:13,15:21,22:20</v>
          </cell>
          <cell r="AG69" t="str">
            <v>13:21,21:15,20:22</v>
          </cell>
          <cell r="AH69" t="str">
            <v/>
          </cell>
          <cell r="AI69">
            <v>21</v>
          </cell>
          <cell r="AJ69">
            <v>13</v>
          </cell>
          <cell r="AK69">
            <v>15</v>
          </cell>
          <cell r="AL69">
            <v>21</v>
          </cell>
          <cell r="AM69">
            <v>22</v>
          </cell>
          <cell r="AN69">
            <v>20</v>
          </cell>
        </row>
        <row r="70">
          <cell r="A70" t="str">
            <v/>
          </cell>
          <cell r="B70" t="str">
            <v>Norbert MARKOWSKI (UKS Kometa Sianów)</v>
          </cell>
          <cell r="H70" t="str">
            <v>M4698</v>
          </cell>
          <cell r="K70" t="str">
            <v>K5446</v>
          </cell>
          <cell r="N70" t="str">
            <v>Bartłomiej KUCHARCZYK (UKSOSIR Badminton Sławno)</v>
          </cell>
        </row>
        <row r="71">
          <cell r="A71" t="str">
            <v/>
          </cell>
          <cell r="B71" t="str">
            <v/>
          </cell>
          <cell r="H71" t="str">
            <v/>
          </cell>
          <cell r="K71" t="str">
            <v/>
          </cell>
          <cell r="N71" t="str">
            <v/>
          </cell>
        </row>
        <row r="73">
          <cell r="B73" t="str">
            <v>zwycięzca(cy): 21:13,15:21,22:20</v>
          </cell>
          <cell r="K73" t="str">
            <v/>
          </cell>
        </row>
        <row r="74">
          <cell r="B74">
            <v>1</v>
          </cell>
          <cell r="C74" t="str">
            <v>dzień turnieju.</v>
          </cell>
          <cell r="I74" t="str">
            <v>Nr meczu</v>
          </cell>
          <cell r="N74" t="str">
            <v>Godz.</v>
          </cell>
          <cell r="R74" t="str">
            <v>S. prow.</v>
          </cell>
          <cell r="AF74" t="str">
            <v>wygrany</v>
          </cell>
          <cell r="AG74" t="str">
            <v>przegrany</v>
          </cell>
        </row>
        <row r="75">
          <cell r="B75" t="str">
            <v>Boisko</v>
          </cell>
          <cell r="C75" t="str">
            <v>Gra</v>
          </cell>
          <cell r="I75">
            <v>11</v>
          </cell>
          <cell r="N75" t="str">
            <v>rozp.</v>
          </cell>
          <cell r="P75" t="str">
            <v>zak.</v>
          </cell>
          <cell r="R75" t="str">
            <v>S. serw.</v>
          </cell>
        </row>
        <row r="76">
          <cell r="A76">
            <v>11</v>
          </cell>
          <cell r="C76" t="str">
            <v>pojedyncza chłopców</v>
          </cell>
          <cell r="H76">
            <v>12</v>
          </cell>
          <cell r="I76">
            <v>21</v>
          </cell>
          <cell r="J76">
            <v>16</v>
          </cell>
          <cell r="K76">
            <v>21</v>
          </cell>
          <cell r="R76">
            <v>0</v>
          </cell>
          <cell r="S76" t="str">
            <v>godz. 10:10</v>
          </cell>
          <cell r="X76">
            <v>11</v>
          </cell>
          <cell r="Y76" t="str">
            <v>pojedyncza chłopców</v>
          </cell>
          <cell r="Z76" t="str">
            <v>P5456</v>
          </cell>
          <cell r="AA76" t="str">
            <v/>
          </cell>
          <cell r="AB76" t="str">
            <v>W5498</v>
          </cell>
          <cell r="AC76" t="str">
            <v/>
          </cell>
          <cell r="AD76" t="str">
            <v>W5498</v>
          </cell>
          <cell r="AE76" t="str">
            <v/>
          </cell>
          <cell r="AF76" t="str">
            <v>21:12,21:16</v>
          </cell>
          <cell r="AG76" t="str">
            <v>12:21,16:21</v>
          </cell>
          <cell r="AH76" t="str">
            <v/>
          </cell>
          <cell r="AI76">
            <v>12</v>
          </cell>
          <cell r="AJ76">
            <v>21</v>
          </cell>
          <cell r="AK76">
            <v>16</v>
          </cell>
          <cell r="AL76">
            <v>21</v>
          </cell>
          <cell r="AM76">
            <v>0</v>
          </cell>
          <cell r="AN76">
            <v>0</v>
          </cell>
        </row>
        <row r="77">
          <cell r="A77" t="str">
            <v/>
          </cell>
          <cell r="B77" t="str">
            <v>Ernest PRONDZIŃSKI (MKB Lednik Miastko)</v>
          </cell>
          <cell r="H77" t="str">
            <v>P5456</v>
          </cell>
          <cell r="K77" t="str">
            <v>W5498</v>
          </cell>
          <cell r="N77" t="str">
            <v>Szymon WOLNIAK (MMKS Gdańsk)</v>
          </cell>
        </row>
        <row r="78">
          <cell r="A78" t="str">
            <v/>
          </cell>
          <cell r="B78" t="str">
            <v/>
          </cell>
          <cell r="H78" t="str">
            <v/>
          </cell>
          <cell r="K78" t="str">
            <v/>
          </cell>
          <cell r="N78" t="str">
            <v/>
          </cell>
        </row>
        <row r="80">
          <cell r="B80" t="str">
            <v/>
          </cell>
          <cell r="K80" t="str">
            <v>zwycięzca(cy): 21:12,21:16</v>
          </cell>
        </row>
        <row r="81">
          <cell r="B81">
            <v>1</v>
          </cell>
          <cell r="C81" t="str">
            <v>dzień turnieju.</v>
          </cell>
          <cell r="I81" t="str">
            <v>Nr meczu</v>
          </cell>
          <cell r="N81" t="str">
            <v>Godz.</v>
          </cell>
          <cell r="R81" t="str">
            <v>S. prow.</v>
          </cell>
          <cell r="AF81" t="str">
            <v>wygrany</v>
          </cell>
          <cell r="AG81" t="str">
            <v>przegrany</v>
          </cell>
        </row>
        <row r="82">
          <cell r="B82" t="str">
            <v>Boisko</v>
          </cell>
          <cell r="C82" t="str">
            <v>Gra</v>
          </cell>
          <cell r="I82">
            <v>12</v>
          </cell>
          <cell r="N82" t="str">
            <v>rozp.</v>
          </cell>
          <cell r="P82" t="str">
            <v>zak.</v>
          </cell>
          <cell r="R82" t="str">
            <v>S. serw.</v>
          </cell>
        </row>
        <row r="83">
          <cell r="A83">
            <v>12</v>
          </cell>
          <cell r="C83" t="str">
            <v>pojedyncza chłopców</v>
          </cell>
          <cell r="H83">
            <v>21</v>
          </cell>
          <cell r="I83">
            <v>8</v>
          </cell>
          <cell r="J83">
            <v>21</v>
          </cell>
          <cell r="K83">
            <v>0</v>
          </cell>
          <cell r="R83">
            <v>0</v>
          </cell>
          <cell r="S83" t="str">
            <v>godz. 10:10</v>
          </cell>
          <cell r="X83">
            <v>12</v>
          </cell>
          <cell r="Y83" t="str">
            <v>pojedyncza chłopców</v>
          </cell>
          <cell r="Z83" t="str">
            <v>G4791</v>
          </cell>
          <cell r="AA83" t="str">
            <v/>
          </cell>
          <cell r="AB83" t="str">
            <v>W5117</v>
          </cell>
          <cell r="AC83" t="str">
            <v/>
          </cell>
          <cell r="AD83" t="str">
            <v>G4791</v>
          </cell>
          <cell r="AE83" t="str">
            <v/>
          </cell>
          <cell r="AF83" t="str">
            <v>21:8,21:0</v>
          </cell>
          <cell r="AG83" t="str">
            <v>8:21,0:21</v>
          </cell>
          <cell r="AH83" t="str">
            <v/>
          </cell>
          <cell r="AI83">
            <v>21</v>
          </cell>
          <cell r="AJ83">
            <v>8</v>
          </cell>
          <cell r="AK83">
            <v>21</v>
          </cell>
          <cell r="AL83">
            <v>0</v>
          </cell>
          <cell r="AM83">
            <v>0</v>
          </cell>
          <cell r="AN83">
            <v>0</v>
          </cell>
        </row>
        <row r="84">
          <cell r="A84" t="str">
            <v/>
          </cell>
          <cell r="B84" t="str">
            <v>Nestor GABRYSIAK (UKSOSIR Badminton Sławno)</v>
          </cell>
          <cell r="H84" t="str">
            <v>G4791</v>
          </cell>
          <cell r="K84" t="str">
            <v>W5117</v>
          </cell>
          <cell r="N84" t="str">
            <v>Hubert WIOREK (UKS Kometa Sianów)</v>
          </cell>
        </row>
        <row r="85">
          <cell r="A85" t="str">
            <v/>
          </cell>
          <cell r="B85" t="str">
            <v/>
          </cell>
          <cell r="H85" t="str">
            <v/>
          </cell>
          <cell r="K85" t="str">
            <v/>
          </cell>
          <cell r="N85" t="str">
            <v/>
          </cell>
        </row>
        <row r="87">
          <cell r="B87" t="str">
            <v>zwycięzca(cy): 21:8,21:0</v>
          </cell>
          <cell r="K87" t="str">
            <v/>
          </cell>
        </row>
        <row r="88">
          <cell r="B88">
            <v>1</v>
          </cell>
          <cell r="C88" t="str">
            <v>dzień turnieju.</v>
          </cell>
          <cell r="I88" t="str">
            <v>Nr meczu</v>
          </cell>
          <cell r="N88" t="str">
            <v>Godz.</v>
          </cell>
          <cell r="R88" t="str">
            <v>S. prow.</v>
          </cell>
          <cell r="AF88" t="str">
            <v>wygrany</v>
          </cell>
          <cell r="AG88" t="str">
            <v>przegrany</v>
          </cell>
        </row>
        <row r="89">
          <cell r="B89" t="str">
            <v>Boisko</v>
          </cell>
          <cell r="C89" t="str">
            <v>Gra</v>
          </cell>
          <cell r="I89">
            <v>13</v>
          </cell>
          <cell r="N89" t="str">
            <v>rozp.</v>
          </cell>
          <cell r="P89" t="str">
            <v>zak.</v>
          </cell>
          <cell r="R89" t="str">
            <v>S. serw.</v>
          </cell>
        </row>
        <row r="90">
          <cell r="A90">
            <v>13</v>
          </cell>
          <cell r="C90" t="str">
            <v>pojedyncza chłopców</v>
          </cell>
          <cell r="H90">
            <v>10</v>
          </cell>
          <cell r="I90">
            <v>21</v>
          </cell>
          <cell r="J90">
            <v>10</v>
          </cell>
          <cell r="K90">
            <v>21</v>
          </cell>
          <cell r="R90">
            <v>0</v>
          </cell>
          <cell r="S90" t="str">
            <v>godz. 10:30</v>
          </cell>
          <cell r="X90">
            <v>13</v>
          </cell>
          <cell r="Y90" t="str">
            <v>pojedyncza chłopców</v>
          </cell>
          <cell r="Z90" t="str">
            <v>M5460</v>
          </cell>
          <cell r="AA90" t="str">
            <v/>
          </cell>
          <cell r="AB90" t="str">
            <v>G5315</v>
          </cell>
          <cell r="AC90" t="str">
            <v/>
          </cell>
          <cell r="AD90" t="str">
            <v>G5315</v>
          </cell>
          <cell r="AE90" t="str">
            <v/>
          </cell>
          <cell r="AF90" t="str">
            <v>21:10,21:10</v>
          </cell>
          <cell r="AG90" t="str">
            <v>10:21,10:21</v>
          </cell>
          <cell r="AH90" t="str">
            <v/>
          </cell>
          <cell r="AI90">
            <v>10</v>
          </cell>
          <cell r="AJ90">
            <v>21</v>
          </cell>
          <cell r="AK90">
            <v>10</v>
          </cell>
          <cell r="AL90">
            <v>21</v>
          </cell>
          <cell r="AM90">
            <v>0</v>
          </cell>
          <cell r="AN90">
            <v>0</v>
          </cell>
        </row>
        <row r="91">
          <cell r="A91" t="str">
            <v/>
          </cell>
          <cell r="B91" t="str">
            <v>Jakub MNICH (MKB Lednik Miastko)</v>
          </cell>
          <cell r="H91" t="str">
            <v>M5460</v>
          </cell>
          <cell r="K91" t="str">
            <v>G5315</v>
          </cell>
          <cell r="N91" t="str">
            <v>Jakub GAŁĄZKA (MMKS Gdańsk)</v>
          </cell>
        </row>
        <row r="92">
          <cell r="A92" t="str">
            <v/>
          </cell>
          <cell r="B92" t="str">
            <v/>
          </cell>
          <cell r="H92" t="str">
            <v/>
          </cell>
          <cell r="K92" t="str">
            <v/>
          </cell>
          <cell r="N92" t="str">
            <v/>
          </cell>
        </row>
        <row r="94">
          <cell r="B94" t="str">
            <v/>
          </cell>
          <cell r="K94" t="str">
            <v>zwycięzca(cy): 21:10,21:10</v>
          </cell>
        </row>
        <row r="95">
          <cell r="B95">
            <v>1</v>
          </cell>
          <cell r="C95" t="str">
            <v>dzień turnieju.</v>
          </cell>
          <cell r="I95" t="str">
            <v>Nr meczu</v>
          </cell>
          <cell r="N95" t="str">
            <v>Godz.</v>
          </cell>
          <cell r="R95" t="str">
            <v>S. prow.</v>
          </cell>
          <cell r="AF95" t="str">
            <v>wygrany</v>
          </cell>
          <cell r="AG95" t="str">
            <v>przegrany</v>
          </cell>
        </row>
        <row r="96">
          <cell r="B96" t="str">
            <v>Boisko</v>
          </cell>
          <cell r="C96" t="str">
            <v>Gra</v>
          </cell>
          <cell r="I96">
            <v>14</v>
          </cell>
          <cell r="N96" t="str">
            <v>rozp.</v>
          </cell>
          <cell r="P96" t="str">
            <v>zak.</v>
          </cell>
          <cell r="R96" t="str">
            <v>S. serw.</v>
          </cell>
        </row>
        <row r="97">
          <cell r="A97">
            <v>14</v>
          </cell>
          <cell r="C97" t="str">
            <v>pojedyncza chłopców</v>
          </cell>
          <cell r="H97">
            <v>21</v>
          </cell>
          <cell r="I97">
            <v>3</v>
          </cell>
          <cell r="J97">
            <v>21</v>
          </cell>
          <cell r="K97">
            <v>5</v>
          </cell>
          <cell r="R97">
            <v>0</v>
          </cell>
          <cell r="S97" t="str">
            <v>godz. 10:30</v>
          </cell>
          <cell r="X97">
            <v>14</v>
          </cell>
          <cell r="Y97" t="str">
            <v>pojedyncza chłopców</v>
          </cell>
          <cell r="Z97" t="str">
            <v>K4719</v>
          </cell>
          <cell r="AA97" t="str">
            <v/>
          </cell>
          <cell r="AB97" t="str">
            <v>G5457</v>
          </cell>
          <cell r="AC97" t="str">
            <v/>
          </cell>
          <cell r="AD97" t="str">
            <v>K4719</v>
          </cell>
          <cell r="AE97" t="str">
            <v/>
          </cell>
          <cell r="AF97" t="str">
            <v>21:3,21:5</v>
          </cell>
          <cell r="AG97" t="str">
            <v>3:21,5:21</v>
          </cell>
          <cell r="AH97" t="str">
            <v/>
          </cell>
          <cell r="AI97">
            <v>21</v>
          </cell>
          <cell r="AJ97">
            <v>3</v>
          </cell>
          <cell r="AK97">
            <v>21</v>
          </cell>
          <cell r="AL97">
            <v>5</v>
          </cell>
          <cell r="AM97">
            <v>0</v>
          </cell>
          <cell r="AN97">
            <v>0</v>
          </cell>
        </row>
        <row r="98">
          <cell r="A98" t="str">
            <v/>
          </cell>
          <cell r="B98" t="str">
            <v>Michał KAZUSEK (UKSOSIR Badminton Sławno)</v>
          </cell>
          <cell r="H98" t="str">
            <v>K4719</v>
          </cell>
          <cell r="K98" t="str">
            <v>G5457</v>
          </cell>
          <cell r="N98" t="str">
            <v>Mateusz GRUBA (MKB Lednik Miastko)</v>
          </cell>
        </row>
        <row r="99">
          <cell r="A99" t="str">
            <v/>
          </cell>
          <cell r="B99" t="str">
            <v/>
          </cell>
          <cell r="H99" t="str">
            <v/>
          </cell>
          <cell r="K99" t="str">
            <v/>
          </cell>
          <cell r="N99" t="str">
            <v/>
          </cell>
        </row>
        <row r="101">
          <cell r="B101" t="str">
            <v>zwycięzca(cy): 21:3,21:5</v>
          </cell>
          <cell r="K101" t="str">
            <v/>
          </cell>
        </row>
        <row r="102">
          <cell r="B102">
            <v>1</v>
          </cell>
          <cell r="C102" t="str">
            <v>dzień turnieju.</v>
          </cell>
          <cell r="I102" t="str">
            <v>Nr meczu</v>
          </cell>
          <cell r="N102" t="str">
            <v>Godz.</v>
          </cell>
          <cell r="R102" t="str">
            <v>S. prow.</v>
          </cell>
          <cell r="AF102" t="str">
            <v>wygrany</v>
          </cell>
          <cell r="AG102" t="str">
            <v>przegrany</v>
          </cell>
        </row>
        <row r="103">
          <cell r="B103" t="str">
            <v>Boisko</v>
          </cell>
          <cell r="C103" t="str">
            <v>Gra</v>
          </cell>
          <cell r="I103">
            <v>15</v>
          </cell>
          <cell r="N103" t="str">
            <v>rozp.</v>
          </cell>
          <cell r="P103" t="str">
            <v>zak.</v>
          </cell>
          <cell r="R103" t="str">
            <v>S. serw.</v>
          </cell>
        </row>
        <row r="104">
          <cell r="A104">
            <v>15</v>
          </cell>
          <cell r="C104" t="str">
            <v>pojedyncza chłopców</v>
          </cell>
          <cell r="H104">
            <v>21</v>
          </cell>
          <cell r="I104">
            <v>6</v>
          </cell>
          <cell r="J104">
            <v>21</v>
          </cell>
          <cell r="K104">
            <v>3</v>
          </cell>
          <cell r="R104">
            <v>0</v>
          </cell>
          <cell r="S104" t="str">
            <v>godz. 10:30</v>
          </cell>
          <cell r="X104">
            <v>15</v>
          </cell>
          <cell r="Y104" t="str">
            <v>pojedyncza chłopców</v>
          </cell>
          <cell r="Z104" t="str">
            <v>G5445</v>
          </cell>
          <cell r="AA104" t="str">
            <v/>
          </cell>
          <cell r="AB104" t="str">
            <v>O4695</v>
          </cell>
          <cell r="AC104" t="str">
            <v/>
          </cell>
          <cell r="AD104" t="str">
            <v>G5445</v>
          </cell>
          <cell r="AE104" t="str">
            <v/>
          </cell>
          <cell r="AF104" t="str">
            <v>21:6,21:3</v>
          </cell>
          <cell r="AG104" t="str">
            <v>6:21,3:21</v>
          </cell>
          <cell r="AH104" t="str">
            <v/>
          </cell>
          <cell r="AI104">
            <v>21</v>
          </cell>
          <cell r="AJ104">
            <v>6</v>
          </cell>
          <cell r="AK104">
            <v>21</v>
          </cell>
          <cell r="AL104">
            <v>3</v>
          </cell>
          <cell r="AM104">
            <v>0</v>
          </cell>
          <cell r="AN104">
            <v>0</v>
          </cell>
        </row>
        <row r="105">
          <cell r="A105" t="str">
            <v/>
          </cell>
          <cell r="B105" t="str">
            <v>Bartosz GROCHOWSKI (MMKS Gdańsk)</v>
          </cell>
          <cell r="H105" t="str">
            <v>G5445</v>
          </cell>
          <cell r="K105" t="str">
            <v>O4695</v>
          </cell>
          <cell r="N105" t="str">
            <v>Dominik ORZECHOWSKI (UKS Kometa Sianów)</v>
          </cell>
        </row>
        <row r="106">
          <cell r="A106" t="str">
            <v/>
          </cell>
          <cell r="B106" t="str">
            <v/>
          </cell>
          <cell r="H106" t="str">
            <v/>
          </cell>
          <cell r="K106" t="str">
            <v/>
          </cell>
          <cell r="N106" t="str">
            <v/>
          </cell>
        </row>
        <row r="108">
          <cell r="B108" t="str">
            <v>zwycięzca(cy): 21:6,21:3</v>
          </cell>
          <cell r="K108" t="str">
            <v/>
          </cell>
        </row>
        <row r="109">
          <cell r="B109">
            <v>1</v>
          </cell>
          <cell r="C109" t="str">
            <v>dzień turnieju.</v>
          </cell>
          <cell r="I109" t="str">
            <v>Nr meczu</v>
          </cell>
          <cell r="N109" t="str">
            <v>Godz.</v>
          </cell>
          <cell r="R109" t="str">
            <v>S. prow.</v>
          </cell>
          <cell r="AF109" t="str">
            <v>wygrany</v>
          </cell>
          <cell r="AG109" t="str">
            <v>przegrany</v>
          </cell>
        </row>
        <row r="110">
          <cell r="B110" t="str">
            <v>Boisko</v>
          </cell>
          <cell r="C110" t="str">
            <v>Gra</v>
          </cell>
          <cell r="I110">
            <v>16</v>
          </cell>
          <cell r="N110" t="str">
            <v>rozp.</v>
          </cell>
          <cell r="P110" t="str">
            <v>zak.</v>
          </cell>
          <cell r="R110" t="str">
            <v>S. serw.</v>
          </cell>
        </row>
        <row r="111">
          <cell r="A111">
            <v>16</v>
          </cell>
          <cell r="C111" t="str">
            <v>pojedyncza chłopców</v>
          </cell>
          <cell r="H111">
            <v>11</v>
          </cell>
          <cell r="I111">
            <v>21</v>
          </cell>
          <cell r="J111">
            <v>22</v>
          </cell>
          <cell r="K111">
            <v>20</v>
          </cell>
          <cell r="L111">
            <v>22</v>
          </cell>
          <cell r="M111">
            <v>20</v>
          </cell>
          <cell r="R111">
            <v>0</v>
          </cell>
          <cell r="S111" t="str">
            <v>godz. 10:30</v>
          </cell>
          <cell r="X111">
            <v>16</v>
          </cell>
          <cell r="Y111" t="str">
            <v>pojedyncza chłopców</v>
          </cell>
          <cell r="Z111" t="str">
            <v>P4611</v>
          </cell>
          <cell r="AA111" t="str">
            <v/>
          </cell>
          <cell r="AB111" t="str">
            <v>S4592</v>
          </cell>
          <cell r="AC111" t="str">
            <v/>
          </cell>
          <cell r="AD111" t="str">
            <v>P4611</v>
          </cell>
          <cell r="AE111" t="str">
            <v/>
          </cell>
          <cell r="AF111" t="str">
            <v>11:21,22:20,22:20</v>
          </cell>
          <cell r="AG111" t="str">
            <v>21:11,20:22,20:22</v>
          </cell>
          <cell r="AH111" t="str">
            <v/>
          </cell>
          <cell r="AI111">
            <v>11</v>
          </cell>
          <cell r="AJ111">
            <v>21</v>
          </cell>
          <cell r="AK111">
            <v>22</v>
          </cell>
          <cell r="AL111">
            <v>20</v>
          </cell>
          <cell r="AM111">
            <v>22</v>
          </cell>
          <cell r="AN111">
            <v>20</v>
          </cell>
        </row>
        <row r="112">
          <cell r="A112" t="str">
            <v/>
          </cell>
          <cell r="B112" t="str">
            <v>Dorian PASTERNAK (UKSOSIR Badminton Sławno)</v>
          </cell>
          <cell r="H112" t="str">
            <v>P4611</v>
          </cell>
          <cell r="K112" t="str">
            <v>S4592</v>
          </cell>
          <cell r="N112" t="str">
            <v>Hubert SZNYTER (ZKB Maced Polanów)</v>
          </cell>
        </row>
        <row r="113">
          <cell r="A113" t="str">
            <v/>
          </cell>
          <cell r="B113" t="str">
            <v/>
          </cell>
          <cell r="H113" t="str">
            <v/>
          </cell>
          <cell r="K113" t="str">
            <v/>
          </cell>
          <cell r="N113" t="str">
            <v/>
          </cell>
        </row>
        <row r="115">
          <cell r="B115" t="str">
            <v>zwycięzca(cy): 11:21,22:20,22:20</v>
          </cell>
          <cell r="K115" t="str">
            <v/>
          </cell>
        </row>
        <row r="116">
          <cell r="B116">
            <v>1</v>
          </cell>
          <cell r="C116" t="str">
            <v>dzień turnieju.</v>
          </cell>
          <cell r="I116" t="str">
            <v>Nr meczu</v>
          </cell>
          <cell r="N116" t="str">
            <v>Godz.</v>
          </cell>
          <cell r="R116" t="str">
            <v>S. prow.</v>
          </cell>
          <cell r="AF116" t="str">
            <v>wygrany</v>
          </cell>
          <cell r="AG116" t="str">
            <v>przegrany</v>
          </cell>
        </row>
        <row r="117">
          <cell r="B117" t="str">
            <v>Boisko</v>
          </cell>
          <cell r="C117" t="str">
            <v>Gra</v>
          </cell>
          <cell r="I117">
            <v>17</v>
          </cell>
          <cell r="N117" t="str">
            <v>rozp.</v>
          </cell>
          <cell r="P117" t="str">
            <v>zak.</v>
          </cell>
          <cell r="R117" t="str">
            <v>S. serw.</v>
          </cell>
        </row>
        <row r="118">
          <cell r="A118">
            <v>17</v>
          </cell>
          <cell r="C118" t="str">
            <v>pojedyncza chłopców</v>
          </cell>
          <cell r="H118">
            <v>21</v>
          </cell>
          <cell r="I118">
            <v>0</v>
          </cell>
          <cell r="J118">
            <v>21</v>
          </cell>
          <cell r="K118">
            <v>0</v>
          </cell>
          <cell r="R118">
            <v>0</v>
          </cell>
          <cell r="S118" t="str">
            <v>godz. 10:50</v>
          </cell>
          <cell r="X118">
            <v>17</v>
          </cell>
          <cell r="Y118" t="str">
            <v>pojedyncza chłopców</v>
          </cell>
          <cell r="Z118" t="str">
            <v>C4264</v>
          </cell>
          <cell r="AA118" t="str">
            <v/>
          </cell>
          <cell r="AB118" t="str">
            <v>S5627</v>
          </cell>
          <cell r="AC118" t="str">
            <v/>
          </cell>
          <cell r="AD118" t="str">
            <v>C4264</v>
          </cell>
          <cell r="AE118" t="str">
            <v/>
          </cell>
          <cell r="AF118" t="str">
            <v>21:0,21:0</v>
          </cell>
          <cell r="AG118" t="str">
            <v>0:21,0:21</v>
          </cell>
          <cell r="AH118" t="str">
            <v/>
          </cell>
          <cell r="AI118">
            <v>21</v>
          </cell>
          <cell r="AJ118">
            <v>0</v>
          </cell>
          <cell r="AK118">
            <v>21</v>
          </cell>
          <cell r="AL118">
            <v>0</v>
          </cell>
          <cell r="AM118">
            <v>0</v>
          </cell>
          <cell r="AN118">
            <v>0</v>
          </cell>
        </row>
        <row r="119">
          <cell r="A119" t="str">
            <v/>
          </cell>
          <cell r="B119" t="str">
            <v>Szymon CYBULSKI (MKB Lednik Miastko)</v>
          </cell>
          <cell r="H119" t="str">
            <v>C4264</v>
          </cell>
          <cell r="K119" t="str">
            <v>S5627</v>
          </cell>
          <cell r="N119" t="str">
            <v>Piotr SIERZPUTOWSKI (ULKS U-2 Lotka Bytów)</v>
          </cell>
        </row>
        <row r="120">
          <cell r="A120" t="str">
            <v/>
          </cell>
          <cell r="B120" t="str">
            <v/>
          </cell>
          <cell r="H120" t="str">
            <v/>
          </cell>
          <cell r="K120" t="str">
            <v/>
          </cell>
          <cell r="N120" t="str">
            <v/>
          </cell>
        </row>
        <row r="122">
          <cell r="B122" t="str">
            <v>zwycięzca(cy): 21:0,21:0</v>
          </cell>
          <cell r="K122" t="str">
            <v/>
          </cell>
        </row>
        <row r="123">
          <cell r="B123">
            <v>1</v>
          </cell>
          <cell r="C123" t="str">
            <v>dzień turnieju.</v>
          </cell>
          <cell r="I123" t="str">
            <v>Nr meczu</v>
          </cell>
          <cell r="N123" t="str">
            <v>Godz.</v>
          </cell>
          <cell r="R123" t="str">
            <v>S. prow.</v>
          </cell>
          <cell r="AF123" t="str">
            <v>wygrany</v>
          </cell>
          <cell r="AG123" t="str">
            <v>przegrany</v>
          </cell>
        </row>
        <row r="124">
          <cell r="B124" t="str">
            <v>Boisko</v>
          </cell>
          <cell r="C124" t="str">
            <v>Gra</v>
          </cell>
          <cell r="I124">
            <v>18</v>
          </cell>
          <cell r="N124" t="str">
            <v>rozp.</v>
          </cell>
          <cell r="P124" t="str">
            <v>zak.</v>
          </cell>
          <cell r="R124" t="str">
            <v>S. serw.</v>
          </cell>
        </row>
        <row r="125">
          <cell r="A125">
            <v>18</v>
          </cell>
          <cell r="C125" t="str">
            <v>pojedyncza chłopców</v>
          </cell>
          <cell r="H125">
            <v>16</v>
          </cell>
          <cell r="I125">
            <v>21</v>
          </cell>
          <cell r="J125">
            <v>18</v>
          </cell>
          <cell r="K125">
            <v>21</v>
          </cell>
          <cell r="R125">
            <v>0</v>
          </cell>
          <cell r="S125" t="str">
            <v>godz. 10:50</v>
          </cell>
          <cell r="X125">
            <v>18</v>
          </cell>
          <cell r="Y125" t="str">
            <v>pojedyncza chłopców</v>
          </cell>
          <cell r="Z125" t="str">
            <v>K4691</v>
          </cell>
          <cell r="AA125" t="str">
            <v/>
          </cell>
          <cell r="AB125" t="str">
            <v>P5370</v>
          </cell>
          <cell r="AC125" t="str">
            <v/>
          </cell>
          <cell r="AD125" t="str">
            <v>P5370</v>
          </cell>
          <cell r="AE125" t="str">
            <v/>
          </cell>
          <cell r="AF125" t="str">
            <v>21:16,21:18</v>
          </cell>
          <cell r="AG125" t="str">
            <v>16:21,18:21</v>
          </cell>
          <cell r="AH125" t="str">
            <v/>
          </cell>
          <cell r="AI125">
            <v>16</v>
          </cell>
          <cell r="AJ125">
            <v>21</v>
          </cell>
          <cell r="AK125">
            <v>18</v>
          </cell>
          <cell r="AL125">
            <v>21</v>
          </cell>
          <cell r="AM125">
            <v>0</v>
          </cell>
          <cell r="AN125">
            <v>0</v>
          </cell>
        </row>
        <row r="126">
          <cell r="A126" t="str">
            <v/>
          </cell>
          <cell r="B126" t="str">
            <v>Michał KROK (UKS Kometa Sianów)</v>
          </cell>
          <cell r="H126" t="str">
            <v>K4691</v>
          </cell>
          <cell r="K126" t="str">
            <v>P5370</v>
          </cell>
          <cell r="N126" t="str">
            <v>Jakub PASZKIEWICZ (MMKS Gdańsk)</v>
          </cell>
        </row>
        <row r="127">
          <cell r="A127" t="str">
            <v/>
          </cell>
          <cell r="B127" t="str">
            <v/>
          </cell>
          <cell r="H127" t="str">
            <v/>
          </cell>
          <cell r="K127" t="str">
            <v/>
          </cell>
          <cell r="N127" t="str">
            <v/>
          </cell>
        </row>
        <row r="129">
          <cell r="B129" t="str">
            <v/>
          </cell>
          <cell r="K129" t="str">
            <v>zwycięzca(cy): 21:16,21:18</v>
          </cell>
        </row>
        <row r="130">
          <cell r="B130">
            <v>1</v>
          </cell>
          <cell r="C130" t="str">
            <v>dzień turnieju.</v>
          </cell>
          <cell r="I130" t="str">
            <v>Nr meczu</v>
          </cell>
          <cell r="N130" t="str">
            <v>Godz.</v>
          </cell>
          <cell r="R130" t="str">
            <v>S. prow.</v>
          </cell>
          <cell r="AF130" t="str">
            <v>wygrany</v>
          </cell>
          <cell r="AG130" t="str">
            <v>przegrany</v>
          </cell>
        </row>
        <row r="131">
          <cell r="B131" t="str">
            <v>Boisko</v>
          </cell>
          <cell r="C131" t="str">
            <v>Gra</v>
          </cell>
          <cell r="I131">
            <v>19</v>
          </cell>
          <cell r="N131" t="str">
            <v>rozp.</v>
          </cell>
          <cell r="P131" t="str">
            <v>zak.</v>
          </cell>
          <cell r="R131" t="str">
            <v>S. serw.</v>
          </cell>
        </row>
        <row r="132">
          <cell r="A132">
            <v>19</v>
          </cell>
          <cell r="C132" t="str">
            <v>podwójna dziewcząt</v>
          </cell>
          <cell r="H132">
            <v>21</v>
          </cell>
          <cell r="I132">
            <v>10</v>
          </cell>
          <cell r="J132">
            <v>21</v>
          </cell>
          <cell r="K132">
            <v>10</v>
          </cell>
          <cell r="R132">
            <v>0</v>
          </cell>
          <cell r="S132" t="str">
            <v>godz. 10:50</v>
          </cell>
          <cell r="X132">
            <v>19</v>
          </cell>
          <cell r="Y132" t="str">
            <v>podwójna dziewcząt</v>
          </cell>
          <cell r="Z132" t="str">
            <v>D4545</v>
          </cell>
          <cell r="AA132" t="str">
            <v>O4640</v>
          </cell>
          <cell r="AB132" t="str">
            <v>K5461</v>
          </cell>
          <cell r="AC132" t="str">
            <v>M5462</v>
          </cell>
          <cell r="AD132" t="str">
            <v>D4545</v>
          </cell>
          <cell r="AE132" t="str">
            <v>O4640</v>
          </cell>
          <cell r="AF132" t="str">
            <v>21:10,21:10</v>
          </cell>
          <cell r="AG132" t="str">
            <v>10:21,10:21</v>
          </cell>
          <cell r="AH132" t="str">
            <v/>
          </cell>
          <cell r="AI132">
            <v>21</v>
          </cell>
          <cell r="AJ132">
            <v>10</v>
          </cell>
          <cell r="AK132">
            <v>21</v>
          </cell>
          <cell r="AL132">
            <v>10</v>
          </cell>
          <cell r="AM132">
            <v>0</v>
          </cell>
          <cell r="AN132">
            <v>0</v>
          </cell>
        </row>
        <row r="133">
          <cell r="A133" t="str">
            <v/>
          </cell>
          <cell r="B133" t="str">
            <v>Joanna DORAWA (MKB Lednik Miastko)</v>
          </cell>
          <cell r="H133" t="str">
            <v>D4545</v>
          </cell>
          <cell r="K133" t="str">
            <v>K5461</v>
          </cell>
          <cell r="N133" t="str">
            <v>Joanna KOSARZYCKA (MKB Lednik Miastko)</v>
          </cell>
        </row>
        <row r="134">
          <cell r="A134" t="str">
            <v/>
          </cell>
          <cell r="B134" t="str">
            <v>Klaudia OSTROWSKA (MKB Lednik Miastko)</v>
          </cell>
          <cell r="H134" t="str">
            <v>O4640</v>
          </cell>
          <cell r="K134" t="str">
            <v>M5462</v>
          </cell>
          <cell r="N134" t="str">
            <v>Natalia MACIUPA (MKB Lednik Miastko)</v>
          </cell>
        </row>
        <row r="136">
          <cell r="B136" t="str">
            <v>zwycięzca(cy): 21:10,21:10</v>
          </cell>
          <cell r="K136" t="str">
            <v/>
          </cell>
        </row>
        <row r="137">
          <cell r="B137">
            <v>1</v>
          </cell>
          <cell r="C137" t="str">
            <v>dzień turnieju.</v>
          </cell>
          <cell r="I137" t="str">
            <v>Nr meczu</v>
          </cell>
          <cell r="N137" t="str">
            <v>Godz.</v>
          </cell>
          <cell r="R137" t="str">
            <v>S. prow.</v>
          </cell>
          <cell r="AF137" t="str">
            <v>wygrany</v>
          </cell>
          <cell r="AG137" t="str">
            <v>przegrany</v>
          </cell>
        </row>
        <row r="138">
          <cell r="B138" t="str">
            <v>Boisko</v>
          </cell>
          <cell r="C138" t="str">
            <v>Gra</v>
          </cell>
          <cell r="I138">
            <v>20</v>
          </cell>
          <cell r="N138" t="str">
            <v>rozp.</v>
          </cell>
          <cell r="P138" t="str">
            <v>zak.</v>
          </cell>
          <cell r="R138" t="str">
            <v>S. serw.</v>
          </cell>
        </row>
        <row r="139">
          <cell r="A139">
            <v>20</v>
          </cell>
          <cell r="C139" t="str">
            <v>podwójna dziewcząt</v>
          </cell>
          <cell r="H139">
            <v>21</v>
          </cell>
          <cell r="I139">
            <v>15</v>
          </cell>
          <cell r="J139">
            <v>21</v>
          </cell>
          <cell r="K139">
            <v>18</v>
          </cell>
          <cell r="R139">
            <v>0</v>
          </cell>
          <cell r="S139" t="str">
            <v>godz. 10:50</v>
          </cell>
          <cell r="X139">
            <v>20</v>
          </cell>
          <cell r="Y139" t="str">
            <v>podwójna dziewcząt</v>
          </cell>
          <cell r="Z139" t="str">
            <v>P4629</v>
          </cell>
          <cell r="AA139" t="str">
            <v>S4318</v>
          </cell>
          <cell r="AB139" t="str">
            <v>M4593</v>
          </cell>
          <cell r="AC139" t="str">
            <v>M4741</v>
          </cell>
          <cell r="AD139" t="str">
            <v>P4629</v>
          </cell>
          <cell r="AE139" t="str">
            <v>S4318</v>
          </cell>
          <cell r="AF139" t="str">
            <v>21:15,21:18</v>
          </cell>
          <cell r="AG139" t="str">
            <v>15:21,18:21</v>
          </cell>
          <cell r="AH139" t="str">
            <v/>
          </cell>
          <cell r="AI139">
            <v>21</v>
          </cell>
          <cell r="AJ139">
            <v>15</v>
          </cell>
          <cell r="AK139">
            <v>21</v>
          </cell>
          <cell r="AL139">
            <v>18</v>
          </cell>
          <cell r="AM139">
            <v>0</v>
          </cell>
          <cell r="AN139">
            <v>0</v>
          </cell>
        </row>
        <row r="140">
          <cell r="A140" t="str">
            <v/>
          </cell>
          <cell r="B140" t="str">
            <v>Klaudia PEPLIŃSKA (ULKS U-2 Lotka Bytów)</v>
          </cell>
          <cell r="H140" t="str">
            <v>P4629</v>
          </cell>
          <cell r="K140" t="str">
            <v>M4593</v>
          </cell>
          <cell r="N140" t="str">
            <v>Paulina MAJTKA (ZKB Maced Polanów)</v>
          </cell>
        </row>
        <row r="141">
          <cell r="A141" t="str">
            <v/>
          </cell>
          <cell r="B141" t="str">
            <v>Ola SIEPRAWSKA (ULKS U-2 Lotka Bytów)</v>
          </cell>
          <cell r="H141" t="str">
            <v>S4318</v>
          </cell>
          <cell r="K141" t="str">
            <v>M4741</v>
          </cell>
          <cell r="N141" t="str">
            <v>Klaudia MATYSZCZUK (UKS Kometa Sianów)</v>
          </cell>
        </row>
        <row r="143">
          <cell r="B143" t="str">
            <v>zwycięzca(cy): 21:15,21:18</v>
          </cell>
          <cell r="K143" t="str">
            <v/>
          </cell>
        </row>
        <row r="144">
          <cell r="B144">
            <v>1</v>
          </cell>
          <cell r="C144" t="str">
            <v>dzień turnieju.</v>
          </cell>
          <cell r="I144" t="str">
            <v>Nr meczu</v>
          </cell>
          <cell r="N144" t="str">
            <v>Godz.</v>
          </cell>
          <cell r="R144" t="str">
            <v>S. prow.</v>
          </cell>
          <cell r="AF144" t="str">
            <v>wygrany</v>
          </cell>
          <cell r="AG144" t="str">
            <v>przegrany</v>
          </cell>
        </row>
        <row r="145">
          <cell r="B145" t="str">
            <v>Boisko</v>
          </cell>
          <cell r="C145" t="str">
            <v>Gra</v>
          </cell>
          <cell r="I145">
            <v>21</v>
          </cell>
          <cell r="N145" t="str">
            <v>rozp.</v>
          </cell>
          <cell r="P145" t="str">
            <v>zak.</v>
          </cell>
          <cell r="R145" t="str">
            <v>S. serw.</v>
          </cell>
        </row>
        <row r="146">
          <cell r="A146">
            <v>21</v>
          </cell>
          <cell r="C146" t="str">
            <v>podwójna dziewcząt</v>
          </cell>
          <cell r="H146">
            <v>21</v>
          </cell>
          <cell r="I146">
            <v>16</v>
          </cell>
          <cell r="J146">
            <v>21</v>
          </cell>
          <cell r="K146">
            <v>11</v>
          </cell>
          <cell r="R146">
            <v>0</v>
          </cell>
          <cell r="S146" t="str">
            <v>godz. 11:10</v>
          </cell>
          <cell r="X146">
            <v>21</v>
          </cell>
          <cell r="Y146" t="str">
            <v>podwójna dziewcząt</v>
          </cell>
          <cell r="Z146" t="str">
            <v>B4319</v>
          </cell>
          <cell r="AA146" t="str">
            <v>D4628</v>
          </cell>
          <cell r="AB146" t="str">
            <v>R4587</v>
          </cell>
          <cell r="AC146" t="str">
            <v>T4594</v>
          </cell>
          <cell r="AD146" t="str">
            <v>B4319</v>
          </cell>
          <cell r="AE146" t="str">
            <v>D4628</v>
          </cell>
          <cell r="AF146" t="str">
            <v>21:16,21:11</v>
          </cell>
          <cell r="AG146" t="str">
            <v>16:21,11:21</v>
          </cell>
          <cell r="AH146" t="str">
            <v/>
          </cell>
          <cell r="AI146">
            <v>21</v>
          </cell>
          <cell r="AJ146">
            <v>16</v>
          </cell>
          <cell r="AK146">
            <v>21</v>
          </cell>
          <cell r="AL146">
            <v>11</v>
          </cell>
          <cell r="AM146">
            <v>0</v>
          </cell>
          <cell r="AN146">
            <v>0</v>
          </cell>
        </row>
        <row r="147">
          <cell r="A147" t="str">
            <v/>
          </cell>
          <cell r="B147" t="str">
            <v>Laura BUJAK (ULKS U-2 Lotka Bytów)</v>
          </cell>
          <cell r="H147" t="str">
            <v>B4319</v>
          </cell>
          <cell r="K147" t="str">
            <v>R4587</v>
          </cell>
          <cell r="N147" t="str">
            <v>Oliwia REICHEL (ZKB Maced Polanów)</v>
          </cell>
        </row>
        <row r="148">
          <cell r="A148" t="str">
            <v/>
          </cell>
          <cell r="B148" t="str">
            <v>Anna DUDA (ULKS U-2 Lotka Bytów)</v>
          </cell>
          <cell r="H148" t="str">
            <v>D4628</v>
          </cell>
          <cell r="K148" t="str">
            <v>T4594</v>
          </cell>
          <cell r="N148" t="str">
            <v>Wiktoria TOBISZ (ZKB Maced Polanów)</v>
          </cell>
        </row>
        <row r="150">
          <cell r="B150" t="str">
            <v>zwycięzca(cy): 21:16,21:11</v>
          </cell>
          <cell r="K150" t="str">
            <v/>
          </cell>
        </row>
        <row r="151">
          <cell r="B151">
            <v>1</v>
          </cell>
          <cell r="C151" t="str">
            <v>dzień turnieju.</v>
          </cell>
          <cell r="I151" t="str">
            <v>Nr meczu</v>
          </cell>
          <cell r="N151" t="str">
            <v>Godz.</v>
          </cell>
          <cell r="R151" t="str">
            <v>S. prow.</v>
          </cell>
          <cell r="AF151" t="str">
            <v>wygrany</v>
          </cell>
          <cell r="AG151" t="str">
            <v>przegrany</v>
          </cell>
        </row>
        <row r="152">
          <cell r="B152" t="str">
            <v>Boisko</v>
          </cell>
          <cell r="C152" t="str">
            <v>Gra</v>
          </cell>
          <cell r="I152">
            <v>22</v>
          </cell>
          <cell r="N152" t="str">
            <v>rozp.</v>
          </cell>
          <cell r="P152" t="str">
            <v>zak.</v>
          </cell>
          <cell r="R152" t="str">
            <v>S. serw.</v>
          </cell>
        </row>
        <row r="153">
          <cell r="A153">
            <v>22</v>
          </cell>
          <cell r="C153" t="str">
            <v>podwójna chłopców</v>
          </cell>
          <cell r="H153">
            <v>21</v>
          </cell>
          <cell r="I153">
            <v>18</v>
          </cell>
          <cell r="J153">
            <v>9</v>
          </cell>
          <cell r="K153">
            <v>21</v>
          </cell>
          <cell r="L153">
            <v>9</v>
          </cell>
          <cell r="M153">
            <v>21</v>
          </cell>
          <cell r="R153">
            <v>0</v>
          </cell>
          <cell r="S153" t="str">
            <v>godz. 11:10</v>
          </cell>
          <cell r="X153">
            <v>22</v>
          </cell>
          <cell r="Y153" t="str">
            <v>podwójna chłopców</v>
          </cell>
          <cell r="Z153" t="str">
            <v>J5465</v>
          </cell>
          <cell r="AA153" t="str">
            <v>Ł5583</v>
          </cell>
          <cell r="AB153" t="str">
            <v>G5315</v>
          </cell>
          <cell r="AC153" t="str">
            <v>G5445</v>
          </cell>
          <cell r="AD153" t="str">
            <v>G5315</v>
          </cell>
          <cell r="AE153" t="str">
            <v>G5445</v>
          </cell>
          <cell r="AF153" t="str">
            <v>18:21,21:9,21:9</v>
          </cell>
          <cell r="AG153" t="str">
            <v>21:18,9:21,9:21</v>
          </cell>
          <cell r="AH153" t="str">
            <v/>
          </cell>
          <cell r="AI153">
            <v>21</v>
          </cell>
          <cell r="AJ153">
            <v>18</v>
          </cell>
          <cell r="AK153">
            <v>9</v>
          </cell>
          <cell r="AL153">
            <v>21</v>
          </cell>
          <cell r="AM153">
            <v>9</v>
          </cell>
          <cell r="AN153">
            <v>21</v>
          </cell>
        </row>
        <row r="154">
          <cell r="A154" t="str">
            <v/>
          </cell>
          <cell r="B154" t="str">
            <v>Kasper JERECZEK (MKB Lednik Miastko)</v>
          </cell>
          <cell r="H154" t="str">
            <v>J5465</v>
          </cell>
          <cell r="K154" t="str">
            <v>G5315</v>
          </cell>
          <cell r="N154" t="str">
            <v>Jakub GAŁĄZKA (MMKS Gdańsk)</v>
          </cell>
        </row>
        <row r="155">
          <cell r="A155" t="str">
            <v/>
          </cell>
          <cell r="B155" t="str">
            <v>Hubert ŁOPACKI (MKB Lednik Miastko)</v>
          </cell>
          <cell r="H155" t="str">
            <v>Ł5583</v>
          </cell>
          <cell r="K155" t="str">
            <v>G5445</v>
          </cell>
          <cell r="N155" t="str">
            <v>Bartosz GROCHOWSKI (MMKS Gdańsk)</v>
          </cell>
        </row>
        <row r="157">
          <cell r="B157" t="str">
            <v/>
          </cell>
          <cell r="K157" t="str">
            <v>zwycięzca(cy): 18:21,21:9,21:9</v>
          </cell>
        </row>
        <row r="158">
          <cell r="B158">
            <v>1</v>
          </cell>
          <cell r="C158" t="str">
            <v>dzień turnieju.</v>
          </cell>
          <cell r="I158" t="str">
            <v>Nr meczu</v>
          </cell>
          <cell r="N158" t="str">
            <v>Godz.</v>
          </cell>
          <cell r="R158" t="str">
            <v>S. prow.</v>
          </cell>
          <cell r="AF158" t="str">
            <v>wygrany</v>
          </cell>
          <cell r="AG158" t="str">
            <v>przegrany</v>
          </cell>
        </row>
        <row r="159">
          <cell r="B159" t="str">
            <v>Boisko</v>
          </cell>
          <cell r="C159" t="str">
            <v>Gra</v>
          </cell>
          <cell r="I159">
            <v>23</v>
          </cell>
          <cell r="N159" t="str">
            <v>rozp.</v>
          </cell>
          <cell r="P159" t="str">
            <v>zak.</v>
          </cell>
          <cell r="R159" t="str">
            <v>S. serw.</v>
          </cell>
        </row>
        <row r="160">
          <cell r="A160">
            <v>23</v>
          </cell>
          <cell r="C160" t="str">
            <v>podwójna chłopców</v>
          </cell>
          <cell r="H160">
            <v>21</v>
          </cell>
          <cell r="I160">
            <v>0</v>
          </cell>
          <cell r="J160">
            <v>21</v>
          </cell>
          <cell r="K160">
            <v>0</v>
          </cell>
          <cell r="R160">
            <v>0</v>
          </cell>
          <cell r="S160" t="str">
            <v>godz. 11:10</v>
          </cell>
          <cell r="X160">
            <v>23</v>
          </cell>
          <cell r="Y160" t="str">
            <v>podwójna chłopców</v>
          </cell>
          <cell r="Z160" t="str">
            <v>K5446</v>
          </cell>
          <cell r="AA160" t="str">
            <v>P4611</v>
          </cell>
          <cell r="AB160" t="str">
            <v>P5370</v>
          </cell>
          <cell r="AC160" t="str">
            <v>W5498</v>
          </cell>
          <cell r="AD160" t="str">
            <v>K5446</v>
          </cell>
          <cell r="AE160" t="str">
            <v>P4611</v>
          </cell>
          <cell r="AF160" t="str">
            <v>21:0,21:0</v>
          </cell>
          <cell r="AG160" t="str">
            <v>0:21,0:21</v>
          </cell>
          <cell r="AH160" t="str">
            <v/>
          </cell>
          <cell r="AI160">
            <v>21</v>
          </cell>
          <cell r="AJ160">
            <v>0</v>
          </cell>
          <cell r="AK160">
            <v>21</v>
          </cell>
          <cell r="AL160">
            <v>0</v>
          </cell>
          <cell r="AM160">
            <v>0</v>
          </cell>
          <cell r="AN160">
            <v>0</v>
          </cell>
        </row>
        <row r="161">
          <cell r="A161" t="str">
            <v/>
          </cell>
          <cell r="B161" t="str">
            <v>Bartłomiej KUCHARCZYK (UKSOSIR Badminton Sławno)</v>
          </cell>
          <cell r="H161" t="str">
            <v>K5446</v>
          </cell>
          <cell r="K161" t="str">
            <v>P5370</v>
          </cell>
          <cell r="N161" t="str">
            <v>Jakub PASZKIEWICZ (MMKS Gdańsk)</v>
          </cell>
        </row>
        <row r="162">
          <cell r="A162" t="str">
            <v/>
          </cell>
          <cell r="B162" t="str">
            <v>Dorian PASTERNAK (UKSOSIR Badminton Sławno)</v>
          </cell>
          <cell r="H162" t="str">
            <v>P4611</v>
          </cell>
          <cell r="K162" t="str">
            <v>W5498</v>
          </cell>
          <cell r="N162" t="str">
            <v>Szymon WOLNIAK (MMKS Gdańsk)</v>
          </cell>
        </row>
        <row r="164">
          <cell r="B164" t="str">
            <v>zwycięzca(cy): 21:0,21:0</v>
          </cell>
          <cell r="K164" t="str">
            <v/>
          </cell>
        </row>
        <row r="165">
          <cell r="B165">
            <v>1</v>
          </cell>
          <cell r="C165" t="str">
            <v>dzień turnieju.</v>
          </cell>
          <cell r="I165" t="str">
            <v>Nr meczu</v>
          </cell>
          <cell r="N165" t="str">
            <v>Godz.</v>
          </cell>
          <cell r="R165" t="str">
            <v>S. prow.</v>
          </cell>
          <cell r="AF165" t="str">
            <v>wygrany</v>
          </cell>
          <cell r="AG165" t="str">
            <v>przegrany</v>
          </cell>
        </row>
        <row r="166">
          <cell r="B166" t="str">
            <v>Boisko</v>
          </cell>
          <cell r="C166" t="str">
            <v>Gra</v>
          </cell>
          <cell r="I166">
            <v>24</v>
          </cell>
          <cell r="N166" t="str">
            <v>rozp.</v>
          </cell>
          <cell r="P166" t="str">
            <v>zak.</v>
          </cell>
          <cell r="R166" t="str">
            <v>S. serw.</v>
          </cell>
        </row>
        <row r="167">
          <cell r="A167">
            <v>24</v>
          </cell>
          <cell r="C167" t="str">
            <v>podwójna juniorów</v>
          </cell>
          <cell r="H167">
            <v>21</v>
          </cell>
          <cell r="I167">
            <v>18</v>
          </cell>
          <cell r="J167">
            <v>21</v>
          </cell>
          <cell r="K167">
            <v>12</v>
          </cell>
          <cell r="R167">
            <v>0</v>
          </cell>
          <cell r="S167" t="str">
            <v>godz. 11:10</v>
          </cell>
          <cell r="X167">
            <v>24</v>
          </cell>
          <cell r="Y167" t="str">
            <v>podwójna juniorów</v>
          </cell>
          <cell r="Z167" t="str">
            <v>L3415</v>
          </cell>
          <cell r="AA167" t="str">
            <v>M3531</v>
          </cell>
          <cell r="AB167" t="str">
            <v>G3672</v>
          </cell>
          <cell r="AC167" t="str">
            <v>R3535</v>
          </cell>
          <cell r="AD167" t="str">
            <v>L3415</v>
          </cell>
          <cell r="AE167" t="str">
            <v>M3531</v>
          </cell>
          <cell r="AF167" t="str">
            <v>21:18,21:12</v>
          </cell>
          <cell r="AG167" t="str">
            <v>18:21,12:21</v>
          </cell>
          <cell r="AH167" t="str">
            <v/>
          </cell>
          <cell r="AI167">
            <v>21</v>
          </cell>
          <cell r="AJ167">
            <v>18</v>
          </cell>
          <cell r="AK167">
            <v>21</v>
          </cell>
          <cell r="AL167">
            <v>12</v>
          </cell>
          <cell r="AM167">
            <v>0</v>
          </cell>
          <cell r="AN167">
            <v>0</v>
          </cell>
        </row>
        <row r="168">
          <cell r="A168" t="str">
            <v/>
          </cell>
          <cell r="B168" t="str">
            <v>Paweł LEWANDOWSKI (UKS Kometa Sianów)</v>
          </cell>
          <cell r="H168" t="str">
            <v>L3415</v>
          </cell>
          <cell r="K168" t="str">
            <v>G3672</v>
          </cell>
          <cell r="N168" t="str">
            <v>Kamil GOCAN (MKB Lednik Miastko)</v>
          </cell>
        </row>
        <row r="169">
          <cell r="A169" t="str">
            <v/>
          </cell>
          <cell r="B169" t="str">
            <v>Norbert MIARKA (ZKB Maced Polanów)</v>
          </cell>
          <cell r="H169" t="str">
            <v>M3531</v>
          </cell>
          <cell r="K169" t="str">
            <v>R3535</v>
          </cell>
          <cell r="N169" t="str">
            <v>Nikodem RATKOWSKI (ZKB Maced Polanów)</v>
          </cell>
        </row>
        <row r="171">
          <cell r="B171" t="str">
            <v>zwycięzca(cy): 21:18,21:12</v>
          </cell>
          <cell r="K171" t="str">
            <v/>
          </cell>
        </row>
        <row r="172">
          <cell r="B172">
            <v>1</v>
          </cell>
          <cell r="C172" t="str">
            <v>dzień turnieju.</v>
          </cell>
          <cell r="I172" t="str">
            <v>Nr meczu</v>
          </cell>
          <cell r="N172" t="str">
            <v>Godz.</v>
          </cell>
          <cell r="R172" t="str">
            <v>S. prow.</v>
          </cell>
          <cell r="AF172" t="str">
            <v>wygrany</v>
          </cell>
          <cell r="AG172" t="str">
            <v>przegrany</v>
          </cell>
        </row>
        <row r="173">
          <cell r="B173" t="str">
            <v>Boisko</v>
          </cell>
          <cell r="C173" t="str">
            <v>Gra</v>
          </cell>
          <cell r="I173">
            <v>25</v>
          </cell>
          <cell r="N173" t="str">
            <v>rozp.</v>
          </cell>
          <cell r="P173" t="str">
            <v>zak.</v>
          </cell>
          <cell r="R173" t="str">
            <v>S. serw.</v>
          </cell>
        </row>
        <row r="174">
          <cell r="A174">
            <v>25</v>
          </cell>
          <cell r="C174" t="str">
            <v>pojedyncza dziewcząt</v>
          </cell>
          <cell r="H174">
            <v>13</v>
          </cell>
          <cell r="I174">
            <v>21</v>
          </cell>
          <cell r="J174">
            <v>20</v>
          </cell>
          <cell r="K174">
            <v>22</v>
          </cell>
          <cell r="R174">
            <v>0</v>
          </cell>
          <cell r="S174" t="str">
            <v>godz. 11:30</v>
          </cell>
          <cell r="X174">
            <v>25</v>
          </cell>
          <cell r="Y174" t="str">
            <v>pojedyncza dziewcząt</v>
          </cell>
          <cell r="Z174" t="str">
            <v>R5626</v>
          </cell>
          <cell r="AA174" t="str">
            <v/>
          </cell>
          <cell r="AB174" t="str">
            <v>P5507</v>
          </cell>
          <cell r="AC174" t="str">
            <v/>
          </cell>
          <cell r="AD174" t="str">
            <v>P5507</v>
          </cell>
          <cell r="AE174" t="str">
            <v/>
          </cell>
          <cell r="AF174" t="str">
            <v>21:13,22:20</v>
          </cell>
          <cell r="AG174" t="str">
            <v>13:21,20:22</v>
          </cell>
          <cell r="AH174" t="str">
            <v/>
          </cell>
          <cell r="AI174">
            <v>13</v>
          </cell>
          <cell r="AJ174">
            <v>21</v>
          </cell>
          <cell r="AK174">
            <v>20</v>
          </cell>
          <cell r="AL174">
            <v>22</v>
          </cell>
          <cell r="AM174">
            <v>0</v>
          </cell>
          <cell r="AN174">
            <v>0</v>
          </cell>
        </row>
        <row r="175">
          <cell r="A175" t="str">
            <v/>
          </cell>
          <cell r="B175" t="str">
            <v>Anna RADTKE (ULKS U-2 Lotka Bytów)</v>
          </cell>
          <cell r="H175" t="str">
            <v>R5626</v>
          </cell>
          <cell r="K175" t="str">
            <v>P5507</v>
          </cell>
          <cell r="N175" t="str">
            <v>Michalina PRENDECKA (ZKB Maced Polanów)</v>
          </cell>
        </row>
        <row r="176">
          <cell r="A176" t="str">
            <v/>
          </cell>
          <cell r="B176" t="str">
            <v/>
          </cell>
          <cell r="H176" t="str">
            <v/>
          </cell>
          <cell r="K176" t="str">
            <v/>
          </cell>
          <cell r="N176" t="str">
            <v/>
          </cell>
        </row>
        <row r="178">
          <cell r="B178" t="str">
            <v/>
          </cell>
          <cell r="K178" t="str">
            <v>zwycięzca(cy): 21:13,22:20</v>
          </cell>
        </row>
        <row r="179">
          <cell r="B179">
            <v>1</v>
          </cell>
          <cell r="C179" t="str">
            <v>dzień turnieju.</v>
          </cell>
          <cell r="I179" t="str">
            <v>Nr meczu</v>
          </cell>
          <cell r="N179" t="str">
            <v>Godz.</v>
          </cell>
          <cell r="R179" t="str">
            <v>S. prow.</v>
          </cell>
          <cell r="AF179" t="str">
            <v>wygrany</v>
          </cell>
          <cell r="AG179" t="str">
            <v>przegrany</v>
          </cell>
        </row>
        <row r="180">
          <cell r="B180" t="str">
            <v>Boisko</v>
          </cell>
          <cell r="C180" t="str">
            <v>Gra</v>
          </cell>
          <cell r="I180">
            <v>26</v>
          </cell>
          <cell r="N180" t="str">
            <v>rozp.</v>
          </cell>
          <cell r="P180" t="str">
            <v>zak.</v>
          </cell>
          <cell r="R180" t="str">
            <v>S. serw.</v>
          </cell>
        </row>
        <row r="181">
          <cell r="A181">
            <v>26</v>
          </cell>
          <cell r="C181" t="str">
            <v>pojedyncza dziewcząt</v>
          </cell>
          <cell r="H181">
            <v>10</v>
          </cell>
          <cell r="I181">
            <v>21</v>
          </cell>
          <cell r="J181">
            <v>10</v>
          </cell>
          <cell r="K181">
            <v>21</v>
          </cell>
          <cell r="R181">
            <v>0</v>
          </cell>
          <cell r="S181" t="str">
            <v>godz. 11:30</v>
          </cell>
          <cell r="X181">
            <v>26</v>
          </cell>
          <cell r="Y181" t="str">
            <v>pojedyncza dziewcząt</v>
          </cell>
          <cell r="Z181" t="str">
            <v>M5462</v>
          </cell>
          <cell r="AA181" t="str">
            <v/>
          </cell>
          <cell r="AB181" t="str">
            <v>T4594</v>
          </cell>
          <cell r="AC181" t="str">
            <v/>
          </cell>
          <cell r="AD181" t="str">
            <v>T4594</v>
          </cell>
          <cell r="AE181" t="str">
            <v/>
          </cell>
          <cell r="AF181" t="str">
            <v>21:10,21:10</v>
          </cell>
          <cell r="AG181" t="str">
            <v>10:21,10:21</v>
          </cell>
          <cell r="AH181" t="str">
            <v/>
          </cell>
          <cell r="AI181">
            <v>10</v>
          </cell>
          <cell r="AJ181">
            <v>21</v>
          </cell>
          <cell r="AK181">
            <v>10</v>
          </cell>
          <cell r="AL181">
            <v>21</v>
          </cell>
          <cell r="AM181">
            <v>0</v>
          </cell>
          <cell r="AN181">
            <v>0</v>
          </cell>
        </row>
        <row r="182">
          <cell r="A182" t="str">
            <v/>
          </cell>
          <cell r="B182" t="str">
            <v>Natalia MACIUPA (MKB Lednik Miastko)</v>
          </cell>
          <cell r="H182" t="str">
            <v>M5462</v>
          </cell>
          <cell r="K182" t="str">
            <v>T4594</v>
          </cell>
          <cell r="N182" t="str">
            <v>Wiktoria TOBISZ (ZKB Maced Polanów)</v>
          </cell>
        </row>
        <row r="183">
          <cell r="A183" t="str">
            <v/>
          </cell>
          <cell r="B183" t="str">
            <v/>
          </cell>
          <cell r="H183" t="str">
            <v/>
          </cell>
          <cell r="K183" t="str">
            <v/>
          </cell>
          <cell r="N183" t="str">
            <v/>
          </cell>
        </row>
        <row r="185">
          <cell r="B185" t="str">
            <v/>
          </cell>
          <cell r="K185" t="str">
            <v>zwycięzca(cy): 21:10,21:10</v>
          </cell>
        </row>
        <row r="186">
          <cell r="B186">
            <v>1</v>
          </cell>
          <cell r="C186" t="str">
            <v>dzień turnieju.</v>
          </cell>
          <cell r="I186" t="str">
            <v>Nr meczu</v>
          </cell>
          <cell r="N186" t="str">
            <v>Godz.</v>
          </cell>
          <cell r="R186" t="str">
            <v>S. prow.</v>
          </cell>
          <cell r="AF186" t="str">
            <v>wygrany</v>
          </cell>
          <cell r="AG186" t="str">
            <v>przegrany</v>
          </cell>
        </row>
        <row r="187">
          <cell r="B187" t="str">
            <v>Boisko</v>
          </cell>
          <cell r="C187" t="str">
            <v>Gra</v>
          </cell>
          <cell r="I187">
            <v>27</v>
          </cell>
          <cell r="N187" t="str">
            <v>rozp.</v>
          </cell>
          <cell r="P187" t="str">
            <v>zak.</v>
          </cell>
          <cell r="R187" t="str">
            <v>S. serw.</v>
          </cell>
        </row>
        <row r="188">
          <cell r="A188">
            <v>27</v>
          </cell>
          <cell r="C188" t="str">
            <v>pojedyncza dziewcząt</v>
          </cell>
          <cell r="H188">
            <v>17</v>
          </cell>
          <cell r="I188">
            <v>21</v>
          </cell>
          <cell r="J188">
            <v>21</v>
          </cell>
          <cell r="K188">
            <v>7</v>
          </cell>
          <cell r="L188">
            <v>21</v>
          </cell>
          <cell r="M188">
            <v>15</v>
          </cell>
          <cell r="R188">
            <v>0</v>
          </cell>
          <cell r="S188" t="str">
            <v>godz. 11:30</v>
          </cell>
          <cell r="X188">
            <v>27</v>
          </cell>
          <cell r="Y188" t="str">
            <v>pojedyncza dziewcząt</v>
          </cell>
          <cell r="Z188" t="str">
            <v>N5113</v>
          </cell>
          <cell r="AA188" t="str">
            <v/>
          </cell>
          <cell r="AB188" t="str">
            <v>S4693</v>
          </cell>
          <cell r="AC188" t="str">
            <v/>
          </cell>
          <cell r="AD188" t="str">
            <v>N5113</v>
          </cell>
          <cell r="AE188" t="str">
            <v/>
          </cell>
          <cell r="AF188" t="str">
            <v>17:21,21:7,21:15</v>
          </cell>
          <cell r="AG188" t="str">
            <v>21:17,7:21,15:21</v>
          </cell>
          <cell r="AH188" t="str">
            <v/>
          </cell>
          <cell r="AI188">
            <v>17</v>
          </cell>
          <cell r="AJ188">
            <v>21</v>
          </cell>
          <cell r="AK188">
            <v>21</v>
          </cell>
          <cell r="AL188">
            <v>7</v>
          </cell>
          <cell r="AM188">
            <v>21</v>
          </cell>
          <cell r="AN188">
            <v>15</v>
          </cell>
        </row>
        <row r="189">
          <cell r="A189" t="str">
            <v/>
          </cell>
          <cell r="B189" t="str">
            <v>Weronika NIKLAS (ULKS U-2 Lotka Bytów)</v>
          </cell>
          <cell r="H189" t="str">
            <v>N5113</v>
          </cell>
          <cell r="K189" t="str">
            <v>S4693</v>
          </cell>
          <cell r="N189" t="str">
            <v>Michalina SURÓWKA (UKS Kometa Sianów)</v>
          </cell>
        </row>
        <row r="190">
          <cell r="A190" t="str">
            <v/>
          </cell>
          <cell r="B190" t="str">
            <v/>
          </cell>
          <cell r="H190" t="str">
            <v/>
          </cell>
          <cell r="K190" t="str">
            <v/>
          </cell>
          <cell r="N190" t="str">
            <v/>
          </cell>
        </row>
        <row r="192">
          <cell r="B192" t="str">
            <v>zwycięzca(cy): 17:21,21:7,21:15</v>
          </cell>
          <cell r="K192" t="str">
            <v/>
          </cell>
        </row>
        <row r="193">
          <cell r="B193">
            <v>1</v>
          </cell>
          <cell r="C193" t="str">
            <v>dzień turnieju.</v>
          </cell>
          <cell r="I193" t="str">
            <v>Nr meczu</v>
          </cell>
          <cell r="N193" t="str">
            <v>Godz.</v>
          </cell>
          <cell r="R193" t="str">
            <v>S. prow.</v>
          </cell>
          <cell r="AF193" t="str">
            <v>wygrany</v>
          </cell>
          <cell r="AG193" t="str">
            <v>przegrany</v>
          </cell>
        </row>
        <row r="194">
          <cell r="B194" t="str">
            <v>Boisko</v>
          </cell>
          <cell r="C194" t="str">
            <v>Gra</v>
          </cell>
          <cell r="I194">
            <v>28</v>
          </cell>
          <cell r="N194" t="str">
            <v>rozp.</v>
          </cell>
          <cell r="P194" t="str">
            <v>zak.</v>
          </cell>
          <cell r="R194" t="str">
            <v>S. serw.</v>
          </cell>
        </row>
        <row r="195">
          <cell r="A195">
            <v>28</v>
          </cell>
          <cell r="C195" t="str">
            <v>pojedyncza dziewcząt</v>
          </cell>
          <cell r="H195">
            <v>4</v>
          </cell>
          <cell r="I195">
            <v>21</v>
          </cell>
          <cell r="J195">
            <v>11</v>
          </cell>
          <cell r="K195">
            <v>21</v>
          </cell>
          <cell r="R195">
            <v>0</v>
          </cell>
          <cell r="S195" t="str">
            <v>godz. 11:30</v>
          </cell>
          <cell r="X195">
            <v>28</v>
          </cell>
          <cell r="Y195" t="str">
            <v>pojedyncza dziewcząt</v>
          </cell>
          <cell r="Z195" t="str">
            <v>K5461</v>
          </cell>
          <cell r="AA195" t="str">
            <v/>
          </cell>
          <cell r="AB195" t="str">
            <v>M4593</v>
          </cell>
          <cell r="AC195" t="str">
            <v/>
          </cell>
          <cell r="AD195" t="str">
            <v>M4593</v>
          </cell>
          <cell r="AE195" t="str">
            <v/>
          </cell>
          <cell r="AF195" t="str">
            <v>21:4,21:11</v>
          </cell>
          <cell r="AG195" t="str">
            <v>4:21,11:21</v>
          </cell>
          <cell r="AH195" t="str">
            <v/>
          </cell>
          <cell r="AI195">
            <v>4</v>
          </cell>
          <cell r="AJ195">
            <v>21</v>
          </cell>
          <cell r="AK195">
            <v>11</v>
          </cell>
          <cell r="AL195">
            <v>21</v>
          </cell>
          <cell r="AM195">
            <v>0</v>
          </cell>
          <cell r="AN195">
            <v>0</v>
          </cell>
        </row>
        <row r="196">
          <cell r="A196" t="str">
            <v/>
          </cell>
          <cell r="B196" t="str">
            <v>Joanna KOSARZYCKA (MKB Lednik Miastko)</v>
          </cell>
          <cell r="H196" t="str">
            <v>K5461</v>
          </cell>
          <cell r="K196" t="str">
            <v>M4593</v>
          </cell>
          <cell r="N196" t="str">
            <v>Paulina MAJTKA (ZKB Maced Polanów)</v>
          </cell>
        </row>
        <row r="197">
          <cell r="A197" t="str">
            <v/>
          </cell>
          <cell r="B197" t="str">
            <v/>
          </cell>
          <cell r="H197" t="str">
            <v/>
          </cell>
          <cell r="K197" t="str">
            <v/>
          </cell>
          <cell r="N197" t="str">
            <v/>
          </cell>
        </row>
        <row r="199">
          <cell r="B199" t="str">
            <v/>
          </cell>
          <cell r="K199" t="str">
            <v>zwycięzca(cy): 21:4,21:11</v>
          </cell>
        </row>
        <row r="200">
          <cell r="B200">
            <v>1</v>
          </cell>
          <cell r="C200" t="str">
            <v>dzień turnieju.</v>
          </cell>
          <cell r="I200" t="str">
            <v>Nr meczu</v>
          </cell>
          <cell r="N200" t="str">
            <v>Godz.</v>
          </cell>
          <cell r="R200" t="str">
            <v>S. prow.</v>
          </cell>
          <cell r="AF200" t="str">
            <v>wygrany</v>
          </cell>
          <cell r="AG200" t="str">
            <v>przegrany</v>
          </cell>
        </row>
        <row r="201">
          <cell r="B201" t="str">
            <v>Boisko</v>
          </cell>
          <cell r="C201" t="str">
            <v>Gra</v>
          </cell>
          <cell r="I201">
            <v>29</v>
          </cell>
          <cell r="N201" t="str">
            <v>rozp.</v>
          </cell>
          <cell r="P201" t="str">
            <v>zak.</v>
          </cell>
          <cell r="R201" t="str">
            <v>S. serw.</v>
          </cell>
        </row>
        <row r="202">
          <cell r="A202">
            <v>29</v>
          </cell>
          <cell r="C202" t="str">
            <v>pojedyncza dziewcząt</v>
          </cell>
          <cell r="H202">
            <v>21</v>
          </cell>
          <cell r="I202">
            <v>16</v>
          </cell>
          <cell r="J202">
            <v>21</v>
          </cell>
          <cell r="K202">
            <v>18</v>
          </cell>
          <cell r="R202">
            <v>0</v>
          </cell>
          <cell r="S202" t="str">
            <v>godz. 11:50</v>
          </cell>
          <cell r="X202">
            <v>29</v>
          </cell>
          <cell r="Y202" t="str">
            <v>pojedyncza dziewcząt</v>
          </cell>
          <cell r="Z202" t="str">
            <v>S4318</v>
          </cell>
          <cell r="AA202" t="str">
            <v/>
          </cell>
          <cell r="AB202" t="str">
            <v>M4688</v>
          </cell>
          <cell r="AC202" t="str">
            <v/>
          </cell>
          <cell r="AD202" t="str">
            <v>S4318</v>
          </cell>
          <cell r="AE202" t="str">
            <v/>
          </cell>
          <cell r="AF202" t="str">
            <v>21:16,21:18</v>
          </cell>
          <cell r="AG202" t="str">
            <v>16:21,18:21</v>
          </cell>
          <cell r="AH202" t="str">
            <v/>
          </cell>
          <cell r="AI202">
            <v>21</v>
          </cell>
          <cell r="AJ202">
            <v>16</v>
          </cell>
          <cell r="AK202">
            <v>21</v>
          </cell>
          <cell r="AL202">
            <v>18</v>
          </cell>
          <cell r="AM202">
            <v>0</v>
          </cell>
          <cell r="AN202">
            <v>0</v>
          </cell>
        </row>
        <row r="203">
          <cell r="A203" t="str">
            <v/>
          </cell>
          <cell r="B203" t="str">
            <v>Ola SIEPRAWSKA (ULKS U-2 Lotka Bytów)</v>
          </cell>
          <cell r="H203" t="str">
            <v>S4318</v>
          </cell>
          <cell r="K203" t="str">
            <v>M4688</v>
          </cell>
          <cell r="N203" t="str">
            <v>Martyna MATEJEK (UKS Kometa Sianów)</v>
          </cell>
        </row>
        <row r="204">
          <cell r="A204" t="str">
            <v/>
          </cell>
          <cell r="B204" t="str">
            <v/>
          </cell>
          <cell r="H204" t="str">
            <v/>
          </cell>
          <cell r="K204" t="str">
            <v/>
          </cell>
          <cell r="N204" t="str">
            <v/>
          </cell>
        </row>
        <row r="206">
          <cell r="B206" t="str">
            <v>zwycięzca(cy): 21:16,21:18</v>
          </cell>
          <cell r="K206" t="str">
            <v/>
          </cell>
        </row>
        <row r="207">
          <cell r="B207">
            <v>1</v>
          </cell>
          <cell r="C207" t="str">
            <v>dzień turnieju.</v>
          </cell>
          <cell r="I207" t="str">
            <v>Nr meczu</v>
          </cell>
          <cell r="N207" t="str">
            <v>Godz.</v>
          </cell>
          <cell r="R207" t="str">
            <v>S. prow.</v>
          </cell>
          <cell r="AF207" t="str">
            <v>wygrany</v>
          </cell>
          <cell r="AG207" t="str">
            <v>przegrany</v>
          </cell>
        </row>
        <row r="208">
          <cell r="B208" t="str">
            <v>Boisko</v>
          </cell>
          <cell r="C208" t="str">
            <v>Gra</v>
          </cell>
          <cell r="I208">
            <v>30</v>
          </cell>
          <cell r="N208" t="str">
            <v>rozp.</v>
          </cell>
          <cell r="P208" t="str">
            <v>zak.</v>
          </cell>
          <cell r="R208" t="str">
            <v>S. serw.</v>
          </cell>
        </row>
        <row r="209">
          <cell r="A209">
            <v>30</v>
          </cell>
          <cell r="C209" t="str">
            <v>pojedyncza dziewcząt</v>
          </cell>
          <cell r="H209">
            <v>21</v>
          </cell>
          <cell r="I209">
            <v>8</v>
          </cell>
          <cell r="J209">
            <v>21</v>
          </cell>
          <cell r="K209">
            <v>18</v>
          </cell>
          <cell r="R209">
            <v>0</v>
          </cell>
          <cell r="S209" t="str">
            <v>godz. 11:50</v>
          </cell>
          <cell r="X209">
            <v>30</v>
          </cell>
          <cell r="Y209" t="str">
            <v>pojedyncza dziewcząt</v>
          </cell>
          <cell r="Z209" t="str">
            <v>T4548</v>
          </cell>
          <cell r="AA209" t="str">
            <v/>
          </cell>
          <cell r="AB209" t="str">
            <v>R4587</v>
          </cell>
          <cell r="AC209" t="str">
            <v/>
          </cell>
          <cell r="AD209" t="str">
            <v>T4548</v>
          </cell>
          <cell r="AE209" t="str">
            <v/>
          </cell>
          <cell r="AF209" t="str">
            <v>21:8,21:18</v>
          </cell>
          <cell r="AG209" t="str">
            <v>8:21,18:21</v>
          </cell>
          <cell r="AH209" t="str">
            <v/>
          </cell>
          <cell r="AI209">
            <v>21</v>
          </cell>
          <cell r="AJ209">
            <v>8</v>
          </cell>
          <cell r="AK209">
            <v>21</v>
          </cell>
          <cell r="AL209">
            <v>18</v>
          </cell>
          <cell r="AM209">
            <v>0</v>
          </cell>
          <cell r="AN209">
            <v>0</v>
          </cell>
        </row>
        <row r="210">
          <cell r="A210" t="str">
            <v/>
          </cell>
          <cell r="B210" t="str">
            <v>Żaklina TRUN (MKB Lednik Miastko)</v>
          </cell>
          <cell r="H210" t="str">
            <v>T4548</v>
          </cell>
          <cell r="K210" t="str">
            <v>R4587</v>
          </cell>
          <cell r="N210" t="str">
            <v>Oliwia REICHEL (ZKB Maced Polanów)</v>
          </cell>
        </row>
        <row r="211">
          <cell r="A211" t="str">
            <v/>
          </cell>
          <cell r="B211" t="str">
            <v/>
          </cell>
          <cell r="H211" t="str">
            <v/>
          </cell>
          <cell r="K211" t="str">
            <v/>
          </cell>
          <cell r="N211" t="str">
            <v/>
          </cell>
        </row>
        <row r="213">
          <cell r="B213" t="str">
            <v>zwycięzca(cy): 21:8,21:18</v>
          </cell>
          <cell r="K213" t="str">
            <v/>
          </cell>
        </row>
        <row r="214">
          <cell r="B214">
            <v>1</v>
          </cell>
          <cell r="C214" t="str">
            <v>dzień turnieju.</v>
          </cell>
          <cell r="I214" t="str">
            <v>Nr meczu</v>
          </cell>
          <cell r="N214" t="str">
            <v>Godz.</v>
          </cell>
          <cell r="R214" t="str">
            <v>S. prow.</v>
          </cell>
          <cell r="AF214" t="str">
            <v>wygrany</v>
          </cell>
          <cell r="AG214" t="str">
            <v>przegrany</v>
          </cell>
        </row>
        <row r="215">
          <cell r="B215" t="str">
            <v>Boisko</v>
          </cell>
          <cell r="C215" t="str">
            <v>Gra</v>
          </cell>
          <cell r="I215">
            <v>31</v>
          </cell>
          <cell r="N215" t="str">
            <v>rozp.</v>
          </cell>
          <cell r="P215" t="str">
            <v>zak.</v>
          </cell>
          <cell r="R215" t="str">
            <v>S. serw.</v>
          </cell>
        </row>
        <row r="216">
          <cell r="A216">
            <v>31</v>
          </cell>
          <cell r="C216" t="str">
            <v>pojedyncza dziewcząt</v>
          </cell>
          <cell r="H216">
            <v>10</v>
          </cell>
          <cell r="I216">
            <v>21</v>
          </cell>
          <cell r="J216">
            <v>9</v>
          </cell>
          <cell r="K216">
            <v>21</v>
          </cell>
          <cell r="R216">
            <v>0</v>
          </cell>
          <cell r="S216" t="str">
            <v>godz. 11:50</v>
          </cell>
          <cell r="X216">
            <v>31</v>
          </cell>
          <cell r="Y216" t="str">
            <v>pojedyncza dziewcząt</v>
          </cell>
          <cell r="Z216" t="str">
            <v>M4631</v>
          </cell>
          <cell r="AA216" t="str">
            <v/>
          </cell>
          <cell r="AB216" t="str">
            <v>K5173</v>
          </cell>
          <cell r="AC216" t="str">
            <v/>
          </cell>
          <cell r="AD216" t="str">
            <v>K5173</v>
          </cell>
          <cell r="AE216" t="str">
            <v/>
          </cell>
          <cell r="AF216" t="str">
            <v>21:10,21:9</v>
          </cell>
          <cell r="AG216" t="str">
            <v>10:21,9:21</v>
          </cell>
          <cell r="AH216" t="str">
            <v/>
          </cell>
          <cell r="AI216">
            <v>10</v>
          </cell>
          <cell r="AJ216">
            <v>21</v>
          </cell>
          <cell r="AK216">
            <v>9</v>
          </cell>
          <cell r="AL216">
            <v>21</v>
          </cell>
          <cell r="AM216">
            <v>0</v>
          </cell>
          <cell r="AN216">
            <v>0</v>
          </cell>
        </row>
        <row r="217">
          <cell r="A217" t="str">
            <v/>
          </cell>
          <cell r="B217" t="str">
            <v>Agata MIELEWCZYK (ULKS U-2 Lotka Bytów)</v>
          </cell>
          <cell r="H217" t="str">
            <v>M4631</v>
          </cell>
          <cell r="K217" t="str">
            <v>K5173</v>
          </cell>
          <cell r="N217" t="str">
            <v>Patrycja KUSZMAR (UKS Kometa Sianów)</v>
          </cell>
        </row>
        <row r="218">
          <cell r="A218" t="str">
            <v/>
          </cell>
          <cell r="B218" t="str">
            <v/>
          </cell>
          <cell r="H218" t="str">
            <v/>
          </cell>
          <cell r="K218" t="str">
            <v/>
          </cell>
          <cell r="N218" t="str">
            <v/>
          </cell>
        </row>
        <row r="220">
          <cell r="B220" t="str">
            <v/>
          </cell>
          <cell r="K220" t="str">
            <v>zwycięzca(cy): 21:10,21:9</v>
          </cell>
        </row>
        <row r="221">
          <cell r="B221">
            <v>1</v>
          </cell>
          <cell r="C221" t="str">
            <v>dzień turnieju.</v>
          </cell>
          <cell r="I221" t="str">
            <v>Nr meczu</v>
          </cell>
          <cell r="N221" t="str">
            <v>Godz.</v>
          </cell>
          <cell r="R221" t="str">
            <v>S. prow.</v>
          </cell>
          <cell r="AF221" t="str">
            <v>wygrany</v>
          </cell>
          <cell r="AG221" t="str">
            <v>przegrany</v>
          </cell>
        </row>
        <row r="222">
          <cell r="B222" t="str">
            <v>Boisko</v>
          </cell>
          <cell r="C222" t="str">
            <v>Gra</v>
          </cell>
          <cell r="I222">
            <v>32</v>
          </cell>
          <cell r="N222" t="str">
            <v>rozp.</v>
          </cell>
          <cell r="P222" t="str">
            <v>zak.</v>
          </cell>
          <cell r="R222" t="str">
            <v>S. serw.</v>
          </cell>
        </row>
        <row r="223">
          <cell r="A223">
            <v>32</v>
          </cell>
          <cell r="C223" t="str">
            <v>pojedyncza juniorek</v>
          </cell>
          <cell r="H223">
            <v>21</v>
          </cell>
          <cell r="I223">
            <v>13</v>
          </cell>
          <cell r="J223">
            <v>21</v>
          </cell>
          <cell r="K223">
            <v>5</v>
          </cell>
          <cell r="R223">
            <v>0</v>
          </cell>
          <cell r="S223" t="str">
            <v>godz. 11:50</v>
          </cell>
          <cell r="X223">
            <v>32</v>
          </cell>
          <cell r="Y223" t="str">
            <v>pojedyncza juniorek</v>
          </cell>
          <cell r="Z223" t="str">
            <v>P2838</v>
          </cell>
          <cell r="AA223" t="str">
            <v/>
          </cell>
          <cell r="AB223" t="str">
            <v>G3752</v>
          </cell>
          <cell r="AC223" t="str">
            <v/>
          </cell>
          <cell r="AD223" t="str">
            <v>P2838</v>
          </cell>
          <cell r="AE223" t="str">
            <v/>
          </cell>
          <cell r="AF223" t="str">
            <v>21:13,21:5</v>
          </cell>
          <cell r="AG223" t="str">
            <v>13:21,5:21</v>
          </cell>
          <cell r="AH223" t="str">
            <v/>
          </cell>
          <cell r="AI223">
            <v>21</v>
          </cell>
          <cell r="AJ223">
            <v>13</v>
          </cell>
          <cell r="AK223">
            <v>21</v>
          </cell>
          <cell r="AL223">
            <v>5</v>
          </cell>
          <cell r="AM223">
            <v>0</v>
          </cell>
          <cell r="AN223">
            <v>0</v>
          </cell>
        </row>
        <row r="224">
          <cell r="A224" t="str">
            <v/>
          </cell>
          <cell r="B224" t="str">
            <v>Aleksandra PAPRZYCKA (MKB Lednik Miastko)</v>
          </cell>
          <cell r="H224" t="str">
            <v>P2838</v>
          </cell>
          <cell r="K224" t="str">
            <v>G3752</v>
          </cell>
          <cell r="N224" t="str">
            <v>Martyna GOSTOMCZYK (UKSOSIR Badminton Sławno)</v>
          </cell>
        </row>
        <row r="225">
          <cell r="A225" t="str">
            <v/>
          </cell>
          <cell r="B225" t="str">
            <v/>
          </cell>
          <cell r="H225" t="str">
            <v/>
          </cell>
          <cell r="K225" t="str">
            <v/>
          </cell>
          <cell r="N225" t="str">
            <v/>
          </cell>
        </row>
        <row r="227">
          <cell r="B227" t="str">
            <v>zwycięzca(cy): 21:13,21:5</v>
          </cell>
          <cell r="K227" t="str">
            <v/>
          </cell>
        </row>
        <row r="228">
          <cell r="B228">
            <v>1</v>
          </cell>
          <cell r="C228" t="str">
            <v>dzień turnieju.</v>
          </cell>
          <cell r="I228" t="str">
            <v>Nr meczu</v>
          </cell>
          <cell r="N228" t="str">
            <v>Godz.</v>
          </cell>
          <cell r="R228" t="str">
            <v>S. prow.</v>
          </cell>
          <cell r="AF228" t="str">
            <v>wygrany</v>
          </cell>
          <cell r="AG228" t="str">
            <v>przegrany</v>
          </cell>
        </row>
        <row r="229">
          <cell r="B229" t="str">
            <v>Boisko</v>
          </cell>
          <cell r="C229" t="str">
            <v>Gra</v>
          </cell>
          <cell r="I229">
            <v>33</v>
          </cell>
          <cell r="N229" t="str">
            <v>rozp.</v>
          </cell>
          <cell r="P229" t="str">
            <v>zak.</v>
          </cell>
          <cell r="R229" t="str">
            <v>S. serw.</v>
          </cell>
        </row>
        <row r="230">
          <cell r="A230">
            <v>33</v>
          </cell>
          <cell r="C230" t="str">
            <v>pojedyncza juniorek</v>
          </cell>
          <cell r="H230">
            <v>21</v>
          </cell>
          <cell r="I230">
            <v>4</v>
          </cell>
          <cell r="J230">
            <v>21</v>
          </cell>
          <cell r="K230">
            <v>6</v>
          </cell>
          <cell r="R230">
            <v>0</v>
          </cell>
          <cell r="S230" t="str">
            <v>godz. 12:10</v>
          </cell>
          <cell r="X230">
            <v>33</v>
          </cell>
          <cell r="Y230" t="str">
            <v>pojedyncza juniorek</v>
          </cell>
          <cell r="Z230" t="str">
            <v>N3738</v>
          </cell>
          <cell r="AA230" t="str">
            <v/>
          </cell>
          <cell r="AB230" t="str">
            <v>M4756</v>
          </cell>
          <cell r="AC230" t="str">
            <v/>
          </cell>
          <cell r="AD230" t="str">
            <v>N3738</v>
          </cell>
          <cell r="AE230" t="str">
            <v/>
          </cell>
          <cell r="AF230" t="str">
            <v>21:4,21:6</v>
          </cell>
          <cell r="AG230" t="str">
            <v>4:21,6:21</v>
          </cell>
          <cell r="AH230" t="str">
            <v/>
          </cell>
          <cell r="AI230">
            <v>21</v>
          </cell>
          <cell r="AJ230">
            <v>4</v>
          </cell>
          <cell r="AK230">
            <v>21</v>
          </cell>
          <cell r="AL230">
            <v>6</v>
          </cell>
          <cell r="AM230">
            <v>0</v>
          </cell>
          <cell r="AN230">
            <v>0</v>
          </cell>
        </row>
        <row r="231">
          <cell r="A231" t="str">
            <v/>
          </cell>
          <cell r="B231" t="str">
            <v>Aneta NIKLAS (ULKS U-2 Lotka Bytów)</v>
          </cell>
          <cell r="H231" t="str">
            <v>N3738</v>
          </cell>
          <cell r="K231" t="str">
            <v>M4756</v>
          </cell>
          <cell r="N231" t="str">
            <v>Emilia MIERZEJEWSKA (UKSOSIR Badminton Sławno)</v>
          </cell>
        </row>
        <row r="232">
          <cell r="A232" t="str">
            <v/>
          </cell>
          <cell r="B232" t="str">
            <v/>
          </cell>
          <cell r="H232" t="str">
            <v/>
          </cell>
          <cell r="K232" t="str">
            <v/>
          </cell>
          <cell r="N232" t="str">
            <v/>
          </cell>
        </row>
        <row r="234">
          <cell r="B234" t="str">
            <v>zwycięzca(cy): 21:4,21:6</v>
          </cell>
          <cell r="K234" t="str">
            <v/>
          </cell>
        </row>
        <row r="235">
          <cell r="B235">
            <v>1</v>
          </cell>
          <cell r="C235" t="str">
            <v>dzień turnieju.</v>
          </cell>
          <cell r="I235" t="str">
            <v>Nr meczu</v>
          </cell>
          <cell r="N235" t="str">
            <v>Godz.</v>
          </cell>
          <cell r="R235" t="str">
            <v>S. prow.</v>
          </cell>
          <cell r="AF235" t="str">
            <v>wygrany</v>
          </cell>
          <cell r="AG235" t="str">
            <v>przegrany</v>
          </cell>
        </row>
        <row r="236">
          <cell r="B236" t="str">
            <v>Boisko</v>
          </cell>
          <cell r="C236" t="str">
            <v>Gra</v>
          </cell>
          <cell r="I236">
            <v>34</v>
          </cell>
          <cell r="N236" t="str">
            <v>rozp.</v>
          </cell>
          <cell r="P236" t="str">
            <v>zak.</v>
          </cell>
          <cell r="R236" t="str">
            <v>S. serw.</v>
          </cell>
        </row>
        <row r="237">
          <cell r="A237">
            <v>34</v>
          </cell>
          <cell r="C237" t="str">
            <v>pojedyncza juniorek</v>
          </cell>
          <cell r="H237">
            <v>20</v>
          </cell>
          <cell r="I237">
            <v>22</v>
          </cell>
          <cell r="J237">
            <v>22</v>
          </cell>
          <cell r="K237">
            <v>24</v>
          </cell>
          <cell r="R237">
            <v>0</v>
          </cell>
          <cell r="S237" t="str">
            <v>godz. 12:10</v>
          </cell>
          <cell r="X237">
            <v>34</v>
          </cell>
          <cell r="Y237" t="str">
            <v>pojedyncza juniorek</v>
          </cell>
          <cell r="Z237" t="str">
            <v>K3437</v>
          </cell>
          <cell r="AA237" t="str">
            <v/>
          </cell>
          <cell r="AB237" t="str">
            <v>M2837</v>
          </cell>
          <cell r="AC237" t="str">
            <v/>
          </cell>
          <cell r="AD237" t="str">
            <v>M2837</v>
          </cell>
          <cell r="AE237" t="str">
            <v/>
          </cell>
          <cell r="AF237" t="str">
            <v>22:20,24:22</v>
          </cell>
          <cell r="AG237" t="str">
            <v>20:22,22:24</v>
          </cell>
          <cell r="AH237" t="str">
            <v/>
          </cell>
          <cell r="AI237">
            <v>20</v>
          </cell>
          <cell r="AJ237">
            <v>22</v>
          </cell>
          <cell r="AK237">
            <v>22</v>
          </cell>
          <cell r="AL237">
            <v>24</v>
          </cell>
          <cell r="AM237">
            <v>0</v>
          </cell>
          <cell r="AN237">
            <v>0</v>
          </cell>
        </row>
        <row r="238">
          <cell r="A238" t="str">
            <v/>
          </cell>
          <cell r="B238" t="str">
            <v>Kornelia KOWALCZYK (UKS Kometa Sianów)</v>
          </cell>
          <cell r="H238" t="str">
            <v>K3437</v>
          </cell>
          <cell r="K238" t="str">
            <v>M2837</v>
          </cell>
          <cell r="N238" t="str">
            <v>Marta MAŁYSZKO (MKB Lednik Miastko)</v>
          </cell>
        </row>
        <row r="239">
          <cell r="A239" t="str">
            <v/>
          </cell>
          <cell r="B239" t="str">
            <v/>
          </cell>
          <cell r="H239" t="str">
            <v/>
          </cell>
          <cell r="K239" t="str">
            <v/>
          </cell>
          <cell r="N239" t="str">
            <v/>
          </cell>
        </row>
        <row r="241">
          <cell r="B241" t="str">
            <v/>
          </cell>
          <cell r="K241" t="str">
            <v>zwycięzca(cy): 22:20,24:22</v>
          </cell>
        </row>
        <row r="242">
          <cell r="B242">
            <v>1</v>
          </cell>
          <cell r="C242" t="str">
            <v>dzień turnieju.</v>
          </cell>
          <cell r="I242" t="str">
            <v>Nr meczu</v>
          </cell>
          <cell r="N242" t="str">
            <v>Godz.</v>
          </cell>
          <cell r="R242" t="str">
            <v>S. prow.</v>
          </cell>
          <cell r="AF242" t="str">
            <v>wygrany</v>
          </cell>
          <cell r="AG242" t="str">
            <v>przegrany</v>
          </cell>
        </row>
        <row r="243">
          <cell r="B243" t="str">
            <v>Boisko</v>
          </cell>
          <cell r="C243" t="str">
            <v>Gra</v>
          </cell>
          <cell r="I243">
            <v>35</v>
          </cell>
          <cell r="N243" t="str">
            <v>rozp.</v>
          </cell>
          <cell r="P243" t="str">
            <v>zak.</v>
          </cell>
          <cell r="R243" t="str">
            <v>S. serw.</v>
          </cell>
        </row>
        <row r="244">
          <cell r="A244">
            <v>35</v>
          </cell>
          <cell r="C244" t="str">
            <v>pojedyncza chłopców</v>
          </cell>
          <cell r="H244">
            <v>21</v>
          </cell>
          <cell r="I244">
            <v>0</v>
          </cell>
          <cell r="J244">
            <v>21</v>
          </cell>
          <cell r="K244">
            <v>0</v>
          </cell>
          <cell r="R244">
            <v>0</v>
          </cell>
          <cell r="S244" t="str">
            <v>godz. 12:10</v>
          </cell>
          <cell r="X244">
            <v>35</v>
          </cell>
          <cell r="Y244" t="str">
            <v>pojedyncza chłopców</v>
          </cell>
          <cell r="Z244" t="str">
            <v>M4698</v>
          </cell>
          <cell r="AA244" t="str">
            <v/>
          </cell>
          <cell r="AB244" t="str">
            <v>W5498</v>
          </cell>
          <cell r="AC244" t="str">
            <v/>
          </cell>
          <cell r="AD244" t="str">
            <v>M4698</v>
          </cell>
          <cell r="AE244" t="str">
            <v/>
          </cell>
          <cell r="AF244" t="str">
            <v>21:0,21:0</v>
          </cell>
          <cell r="AG244" t="str">
            <v>0:21,0:21</v>
          </cell>
          <cell r="AH244" t="str">
            <v/>
          </cell>
          <cell r="AI244">
            <v>21</v>
          </cell>
          <cell r="AJ244">
            <v>0</v>
          </cell>
          <cell r="AK244">
            <v>21</v>
          </cell>
          <cell r="AL244">
            <v>0</v>
          </cell>
          <cell r="AM244">
            <v>0</v>
          </cell>
          <cell r="AN244">
            <v>0</v>
          </cell>
        </row>
        <row r="245">
          <cell r="A245" t="str">
            <v/>
          </cell>
          <cell r="B245" t="str">
            <v>Norbert MARKOWSKI (UKS Kometa Sianów)</v>
          </cell>
          <cell r="H245" t="str">
            <v>M4698</v>
          </cell>
          <cell r="K245" t="str">
            <v>W5498</v>
          </cell>
          <cell r="N245" t="str">
            <v>Szymon WOLNIAK (MMKS Gdańsk)</v>
          </cell>
        </row>
        <row r="246">
          <cell r="A246" t="str">
            <v/>
          </cell>
          <cell r="B246" t="str">
            <v/>
          </cell>
          <cell r="H246" t="str">
            <v/>
          </cell>
          <cell r="K246" t="str">
            <v/>
          </cell>
          <cell r="N246" t="str">
            <v/>
          </cell>
        </row>
        <row r="248">
          <cell r="B248" t="str">
            <v>zwycięzca(cy): 21:0,21:0</v>
          </cell>
          <cell r="K248" t="str">
            <v/>
          </cell>
        </row>
        <row r="249">
          <cell r="B249">
            <v>1</v>
          </cell>
          <cell r="C249" t="str">
            <v>dzień turnieju.</v>
          </cell>
          <cell r="I249" t="str">
            <v>Nr meczu</v>
          </cell>
          <cell r="N249" t="str">
            <v>Godz.</v>
          </cell>
          <cell r="R249" t="str">
            <v>S. prow.</v>
          </cell>
          <cell r="AF249" t="str">
            <v>wygrany</v>
          </cell>
          <cell r="AG249" t="str">
            <v>przegrany</v>
          </cell>
        </row>
        <row r="250">
          <cell r="B250" t="str">
            <v>Boisko</v>
          </cell>
          <cell r="C250" t="str">
            <v>Gra</v>
          </cell>
          <cell r="I250">
            <v>36</v>
          </cell>
          <cell r="N250" t="str">
            <v>rozp.</v>
          </cell>
          <cell r="P250" t="str">
            <v>zak.</v>
          </cell>
          <cell r="R250" t="str">
            <v>S. serw.</v>
          </cell>
        </row>
        <row r="251">
          <cell r="A251">
            <v>36</v>
          </cell>
          <cell r="C251" t="str">
            <v>pojedyncza chłopców</v>
          </cell>
          <cell r="H251">
            <v>10</v>
          </cell>
          <cell r="I251">
            <v>21</v>
          </cell>
          <cell r="J251">
            <v>10</v>
          </cell>
          <cell r="K251">
            <v>21</v>
          </cell>
          <cell r="R251">
            <v>0</v>
          </cell>
          <cell r="S251" t="str">
            <v>godz. 12:10</v>
          </cell>
          <cell r="X251">
            <v>36</v>
          </cell>
          <cell r="Y251" t="str">
            <v>pojedyncza chłopców</v>
          </cell>
          <cell r="Z251" t="str">
            <v>P5456</v>
          </cell>
          <cell r="AA251" t="str">
            <v/>
          </cell>
          <cell r="AB251" t="str">
            <v>K5446</v>
          </cell>
          <cell r="AC251" t="str">
            <v/>
          </cell>
          <cell r="AD251" t="str">
            <v>K5446</v>
          </cell>
          <cell r="AE251" t="str">
            <v/>
          </cell>
          <cell r="AF251" t="str">
            <v>21:10,21:10</v>
          </cell>
          <cell r="AG251" t="str">
            <v>10:21,10:21</v>
          </cell>
          <cell r="AH251" t="str">
            <v/>
          </cell>
          <cell r="AI251">
            <v>10</v>
          </cell>
          <cell r="AJ251">
            <v>21</v>
          </cell>
          <cell r="AK251">
            <v>10</v>
          </cell>
          <cell r="AL251">
            <v>21</v>
          </cell>
          <cell r="AM251">
            <v>0</v>
          </cell>
          <cell r="AN251">
            <v>0</v>
          </cell>
        </row>
        <row r="252">
          <cell r="A252" t="str">
            <v/>
          </cell>
          <cell r="B252" t="str">
            <v>Ernest PRONDZIŃSKI (MKB Lednik Miastko)</v>
          </cell>
          <cell r="H252" t="str">
            <v>P5456</v>
          </cell>
          <cell r="K252" t="str">
            <v>K5446</v>
          </cell>
          <cell r="N252" t="str">
            <v>Bartłomiej KUCHARCZYK (UKSOSIR Badminton Sławno)</v>
          </cell>
        </row>
        <row r="253">
          <cell r="A253" t="str">
            <v/>
          </cell>
          <cell r="B253" t="str">
            <v/>
          </cell>
          <cell r="H253" t="str">
            <v/>
          </cell>
          <cell r="K253" t="str">
            <v/>
          </cell>
          <cell r="N253" t="str">
            <v/>
          </cell>
        </row>
        <row r="255">
          <cell r="B255" t="str">
            <v/>
          </cell>
          <cell r="K255" t="str">
            <v>zwycięzca(cy): 21:10,21:10</v>
          </cell>
        </row>
        <row r="256">
          <cell r="B256">
            <v>1</v>
          </cell>
          <cell r="C256" t="str">
            <v>dzień turnieju.</v>
          </cell>
          <cell r="I256" t="str">
            <v>Nr meczu</v>
          </cell>
          <cell r="N256" t="str">
            <v>Godz.</v>
          </cell>
          <cell r="R256" t="str">
            <v>S. prow.</v>
          </cell>
          <cell r="AF256" t="str">
            <v>wygrany</v>
          </cell>
          <cell r="AG256" t="str">
            <v>przegrany</v>
          </cell>
        </row>
        <row r="257">
          <cell r="B257" t="str">
            <v>Boisko</v>
          </cell>
          <cell r="C257" t="str">
            <v>Gra</v>
          </cell>
          <cell r="I257">
            <v>37</v>
          </cell>
          <cell r="N257" t="str">
            <v>rozp.</v>
          </cell>
          <cell r="P257" t="str">
            <v>zak.</v>
          </cell>
          <cell r="R257" t="str">
            <v>S. serw.</v>
          </cell>
        </row>
        <row r="258">
          <cell r="A258">
            <v>37</v>
          </cell>
          <cell r="C258" t="str">
            <v>pojedyncza chłopców</v>
          </cell>
          <cell r="H258">
            <v>20</v>
          </cell>
          <cell r="I258">
            <v>22</v>
          </cell>
          <cell r="J258">
            <v>21</v>
          </cell>
          <cell r="K258">
            <v>16</v>
          </cell>
          <cell r="L258">
            <v>17</v>
          </cell>
          <cell r="M258">
            <v>21</v>
          </cell>
          <cell r="R258">
            <v>0</v>
          </cell>
          <cell r="S258" t="str">
            <v>godz. 12:30</v>
          </cell>
          <cell r="X258">
            <v>37</v>
          </cell>
          <cell r="Y258" t="str">
            <v>pojedyncza chłopców</v>
          </cell>
          <cell r="Z258" t="str">
            <v>J5465</v>
          </cell>
          <cell r="AA258" t="str">
            <v/>
          </cell>
          <cell r="AB258" t="str">
            <v>W5117</v>
          </cell>
          <cell r="AC258" t="str">
            <v/>
          </cell>
          <cell r="AD258" t="str">
            <v>W5117</v>
          </cell>
          <cell r="AE258" t="str">
            <v/>
          </cell>
          <cell r="AF258" t="str">
            <v>22:20,16:21,21:17</v>
          </cell>
          <cell r="AG258" t="str">
            <v>20:22,21:16,17:21</v>
          </cell>
          <cell r="AH258" t="str">
            <v/>
          </cell>
          <cell r="AI258">
            <v>20</v>
          </cell>
          <cell r="AJ258">
            <v>22</v>
          </cell>
          <cell r="AK258">
            <v>21</v>
          </cell>
          <cell r="AL258">
            <v>16</v>
          </cell>
          <cell r="AM258">
            <v>17</v>
          </cell>
          <cell r="AN258">
            <v>21</v>
          </cell>
        </row>
        <row r="259">
          <cell r="A259" t="str">
            <v/>
          </cell>
          <cell r="B259" t="str">
            <v>Kasper JERECZEK (MKB Lednik Miastko)</v>
          </cell>
          <cell r="H259" t="str">
            <v>J5465</v>
          </cell>
          <cell r="K259" t="str">
            <v>W5117</v>
          </cell>
          <cell r="N259" t="str">
            <v>Hubert WIOREK (UKS Kometa Sianów)</v>
          </cell>
        </row>
        <row r="260">
          <cell r="A260" t="str">
            <v/>
          </cell>
          <cell r="B260" t="str">
            <v/>
          </cell>
          <cell r="H260" t="str">
            <v/>
          </cell>
          <cell r="K260" t="str">
            <v/>
          </cell>
          <cell r="N260" t="str">
            <v/>
          </cell>
        </row>
        <row r="262">
          <cell r="B262" t="str">
            <v/>
          </cell>
          <cell r="K262" t="str">
            <v>zwycięzca(cy): 22:20,16:21,21:17</v>
          </cell>
        </row>
        <row r="263">
          <cell r="B263">
            <v>1</v>
          </cell>
          <cell r="C263" t="str">
            <v>dzień turnieju.</v>
          </cell>
          <cell r="I263" t="str">
            <v>Nr meczu</v>
          </cell>
          <cell r="N263" t="str">
            <v>Godz.</v>
          </cell>
          <cell r="R263" t="str">
            <v>S. prow.</v>
          </cell>
          <cell r="AF263" t="str">
            <v>wygrany</v>
          </cell>
          <cell r="AG263" t="str">
            <v>przegrany</v>
          </cell>
        </row>
        <row r="264">
          <cell r="B264" t="str">
            <v>Boisko</v>
          </cell>
          <cell r="C264" t="str">
            <v>Gra</v>
          </cell>
          <cell r="I264">
            <v>38</v>
          </cell>
          <cell r="N264" t="str">
            <v>rozp.</v>
          </cell>
          <cell r="P264" t="str">
            <v>zak.</v>
          </cell>
          <cell r="R264" t="str">
            <v>S. serw.</v>
          </cell>
        </row>
        <row r="265">
          <cell r="A265">
            <v>38</v>
          </cell>
          <cell r="C265" t="str">
            <v>pojedyncza chłopców</v>
          </cell>
          <cell r="H265">
            <v>10</v>
          </cell>
          <cell r="I265">
            <v>21</v>
          </cell>
          <cell r="J265">
            <v>10</v>
          </cell>
          <cell r="K265">
            <v>21</v>
          </cell>
          <cell r="R265">
            <v>0</v>
          </cell>
          <cell r="S265" t="str">
            <v>godz. 12:30</v>
          </cell>
          <cell r="X265">
            <v>38</v>
          </cell>
          <cell r="Y265" t="str">
            <v>pojedyncza chłopców</v>
          </cell>
          <cell r="Z265" t="str">
            <v>B4694</v>
          </cell>
          <cell r="AA265" t="str">
            <v/>
          </cell>
          <cell r="AB265" t="str">
            <v>G5315</v>
          </cell>
          <cell r="AC265" t="str">
            <v/>
          </cell>
          <cell r="AD265" t="str">
            <v>G5315</v>
          </cell>
          <cell r="AE265" t="str">
            <v/>
          </cell>
          <cell r="AF265" t="str">
            <v>21:10,21:10</v>
          </cell>
          <cell r="AG265" t="str">
            <v>10:21,10:21</v>
          </cell>
          <cell r="AH265" t="str">
            <v/>
          </cell>
          <cell r="AI265">
            <v>10</v>
          </cell>
          <cell r="AJ265">
            <v>21</v>
          </cell>
          <cell r="AK265">
            <v>10</v>
          </cell>
          <cell r="AL265">
            <v>21</v>
          </cell>
          <cell r="AM265">
            <v>0</v>
          </cell>
          <cell r="AN265">
            <v>0</v>
          </cell>
        </row>
        <row r="266">
          <cell r="A266" t="str">
            <v/>
          </cell>
          <cell r="B266" t="str">
            <v>Szymon BOBER (UKS Kometa Sianów)</v>
          </cell>
          <cell r="H266" t="str">
            <v>B4694</v>
          </cell>
          <cell r="K266" t="str">
            <v>G5315</v>
          </cell>
          <cell r="N266" t="str">
            <v>Jakub GAŁĄZKA (MMKS Gdańsk)</v>
          </cell>
        </row>
        <row r="267">
          <cell r="A267" t="str">
            <v/>
          </cell>
          <cell r="B267" t="str">
            <v/>
          </cell>
          <cell r="H267" t="str">
            <v/>
          </cell>
          <cell r="K267" t="str">
            <v/>
          </cell>
          <cell r="N267" t="str">
            <v/>
          </cell>
        </row>
        <row r="269">
          <cell r="B269" t="str">
            <v/>
          </cell>
          <cell r="K269" t="str">
            <v>zwycięzca(cy): 21:10,21:10</v>
          </cell>
        </row>
        <row r="270">
          <cell r="B270">
            <v>1</v>
          </cell>
          <cell r="C270" t="str">
            <v>dzień turnieju.</v>
          </cell>
          <cell r="I270" t="str">
            <v>Nr meczu</v>
          </cell>
          <cell r="N270" t="str">
            <v>Godz.</v>
          </cell>
          <cell r="R270" t="str">
            <v>S. prow.</v>
          </cell>
          <cell r="AF270" t="str">
            <v>wygrany</v>
          </cell>
          <cell r="AG270" t="str">
            <v>przegrany</v>
          </cell>
        </row>
        <row r="271">
          <cell r="B271" t="str">
            <v>Boisko</v>
          </cell>
          <cell r="C271" t="str">
            <v>Gra</v>
          </cell>
          <cell r="I271">
            <v>39</v>
          </cell>
          <cell r="N271" t="str">
            <v>rozp.</v>
          </cell>
          <cell r="P271" t="str">
            <v>zak.</v>
          </cell>
          <cell r="R271" t="str">
            <v>S. serw.</v>
          </cell>
        </row>
        <row r="272">
          <cell r="A272">
            <v>39</v>
          </cell>
          <cell r="C272" t="str">
            <v>pojedyncza chłopców</v>
          </cell>
          <cell r="H272">
            <v>15</v>
          </cell>
          <cell r="I272">
            <v>21</v>
          </cell>
          <cell r="J272">
            <v>18</v>
          </cell>
          <cell r="K272">
            <v>21</v>
          </cell>
          <cell r="R272">
            <v>0</v>
          </cell>
          <cell r="S272" t="str">
            <v>godz. 12:30</v>
          </cell>
          <cell r="X272">
            <v>39</v>
          </cell>
          <cell r="Y272" t="str">
            <v>pojedyncza chłopców</v>
          </cell>
          <cell r="Z272" t="str">
            <v>P5506</v>
          </cell>
          <cell r="AA272" t="str">
            <v/>
          </cell>
          <cell r="AB272" t="str">
            <v>G5457</v>
          </cell>
          <cell r="AC272" t="str">
            <v/>
          </cell>
          <cell r="AD272" t="str">
            <v>G5457</v>
          </cell>
          <cell r="AE272" t="str">
            <v/>
          </cell>
          <cell r="AF272" t="str">
            <v>21:15,21:18</v>
          </cell>
          <cell r="AG272" t="str">
            <v>15:21,18:21</v>
          </cell>
          <cell r="AH272" t="str">
            <v/>
          </cell>
          <cell r="AI272">
            <v>15</v>
          </cell>
          <cell r="AJ272">
            <v>21</v>
          </cell>
          <cell r="AK272">
            <v>18</v>
          </cell>
          <cell r="AL272">
            <v>21</v>
          </cell>
          <cell r="AM272">
            <v>0</v>
          </cell>
          <cell r="AN272">
            <v>0</v>
          </cell>
        </row>
        <row r="273">
          <cell r="A273" t="str">
            <v/>
          </cell>
          <cell r="B273" t="str">
            <v>Filip PRENDECKI (ZKB Maced Polanów)</v>
          </cell>
          <cell r="H273" t="str">
            <v>P5506</v>
          </cell>
          <cell r="K273" t="str">
            <v>G5457</v>
          </cell>
          <cell r="N273" t="str">
            <v>Mateusz GRUBA (MKB Lednik Miastko)</v>
          </cell>
        </row>
        <row r="274">
          <cell r="A274" t="str">
            <v/>
          </cell>
          <cell r="B274" t="str">
            <v/>
          </cell>
          <cell r="H274" t="str">
            <v/>
          </cell>
          <cell r="K274" t="str">
            <v/>
          </cell>
          <cell r="N274" t="str">
            <v/>
          </cell>
        </row>
        <row r="276">
          <cell r="B276" t="str">
            <v/>
          </cell>
          <cell r="K276" t="str">
            <v>zwycięzca(cy): 21:15,21:18</v>
          </cell>
        </row>
        <row r="277">
          <cell r="B277">
            <v>1</v>
          </cell>
          <cell r="C277" t="str">
            <v>dzień turnieju.</v>
          </cell>
          <cell r="I277" t="str">
            <v>Nr meczu</v>
          </cell>
          <cell r="N277" t="str">
            <v>Godz.</v>
          </cell>
          <cell r="R277" t="str">
            <v>S. prow.</v>
          </cell>
          <cell r="AF277" t="str">
            <v>wygrany</v>
          </cell>
          <cell r="AG277" t="str">
            <v>przegrany</v>
          </cell>
        </row>
        <row r="278">
          <cell r="B278" t="str">
            <v>Boisko</v>
          </cell>
          <cell r="C278" t="str">
            <v>Gra</v>
          </cell>
          <cell r="I278">
            <v>40</v>
          </cell>
          <cell r="N278" t="str">
            <v>rozp.</v>
          </cell>
          <cell r="P278" t="str">
            <v>zak.</v>
          </cell>
          <cell r="R278" t="str">
            <v>S. serw.</v>
          </cell>
        </row>
        <row r="279">
          <cell r="A279">
            <v>40</v>
          </cell>
          <cell r="C279" t="str">
            <v>pojedyncza chłopców</v>
          </cell>
          <cell r="H279">
            <v>21</v>
          </cell>
          <cell r="I279">
            <v>13</v>
          </cell>
          <cell r="J279">
            <v>21</v>
          </cell>
          <cell r="K279">
            <v>13</v>
          </cell>
          <cell r="R279">
            <v>0</v>
          </cell>
          <cell r="S279" t="str">
            <v>godz. 12:30</v>
          </cell>
          <cell r="X279">
            <v>40</v>
          </cell>
          <cell r="Y279" t="str">
            <v>pojedyncza chłopców</v>
          </cell>
          <cell r="Z279" t="str">
            <v>Ł5583</v>
          </cell>
          <cell r="AA279" t="str">
            <v/>
          </cell>
          <cell r="AB279" t="str">
            <v>O4695</v>
          </cell>
          <cell r="AC279" t="str">
            <v/>
          </cell>
          <cell r="AD279" t="str">
            <v>Ł5583</v>
          </cell>
          <cell r="AE279" t="str">
            <v/>
          </cell>
          <cell r="AF279" t="str">
            <v>21:13,21:13</v>
          </cell>
          <cell r="AG279" t="str">
            <v>13:21,13:21</v>
          </cell>
          <cell r="AH279" t="str">
            <v/>
          </cell>
          <cell r="AI279">
            <v>21</v>
          </cell>
          <cell r="AJ279">
            <v>13</v>
          </cell>
          <cell r="AK279">
            <v>21</v>
          </cell>
          <cell r="AL279">
            <v>13</v>
          </cell>
          <cell r="AM279">
            <v>0</v>
          </cell>
          <cell r="AN279">
            <v>0</v>
          </cell>
        </row>
        <row r="280">
          <cell r="A280" t="str">
            <v/>
          </cell>
          <cell r="B280" t="str">
            <v>Hubert ŁOPACKI (MKB Lednik Miastko)</v>
          </cell>
          <cell r="H280" t="str">
            <v>Ł5583</v>
          </cell>
          <cell r="K280" t="str">
            <v>O4695</v>
          </cell>
          <cell r="N280" t="str">
            <v>Dominik ORZECHOWSKI (UKS Kometa Sianów)</v>
          </cell>
        </row>
        <row r="281">
          <cell r="A281" t="str">
            <v/>
          </cell>
          <cell r="B281" t="str">
            <v/>
          </cell>
          <cell r="H281" t="str">
            <v/>
          </cell>
          <cell r="K281" t="str">
            <v/>
          </cell>
          <cell r="N281" t="str">
            <v/>
          </cell>
        </row>
        <row r="283">
          <cell r="B283" t="str">
            <v>zwycięzca(cy): 21:13,21:13</v>
          </cell>
          <cell r="K283" t="str">
            <v/>
          </cell>
        </row>
        <row r="284">
          <cell r="B284">
            <v>1</v>
          </cell>
          <cell r="C284" t="str">
            <v>dzień turnieju.</v>
          </cell>
          <cell r="I284" t="str">
            <v>Nr meczu</v>
          </cell>
          <cell r="N284" t="str">
            <v>Godz.</v>
          </cell>
          <cell r="R284" t="str">
            <v>S. prow.</v>
          </cell>
          <cell r="AF284" t="str">
            <v>wygrany</v>
          </cell>
          <cell r="AG284" t="str">
            <v>przegrany</v>
          </cell>
        </row>
        <row r="285">
          <cell r="B285" t="str">
            <v>Boisko</v>
          </cell>
          <cell r="C285" t="str">
            <v>Gra</v>
          </cell>
          <cell r="I285">
            <v>41</v>
          </cell>
          <cell r="N285" t="str">
            <v>rozp.</v>
          </cell>
          <cell r="P285" t="str">
            <v>zak.</v>
          </cell>
          <cell r="R285" t="str">
            <v>S. serw.</v>
          </cell>
        </row>
        <row r="286">
          <cell r="A286">
            <v>41</v>
          </cell>
          <cell r="C286" t="str">
            <v>pojedyncza chłopców</v>
          </cell>
          <cell r="H286">
            <v>21</v>
          </cell>
          <cell r="I286">
            <v>18</v>
          </cell>
          <cell r="J286">
            <v>21</v>
          </cell>
          <cell r="K286">
            <v>15</v>
          </cell>
          <cell r="R286">
            <v>0</v>
          </cell>
          <cell r="S286" t="str">
            <v>godz. 12:50</v>
          </cell>
          <cell r="X286">
            <v>41</v>
          </cell>
          <cell r="Y286" t="str">
            <v>pojedyncza chłopców</v>
          </cell>
          <cell r="Z286" t="str">
            <v>K4690</v>
          </cell>
          <cell r="AA286" t="str">
            <v/>
          </cell>
          <cell r="AB286" t="str">
            <v>S4592</v>
          </cell>
          <cell r="AC286" t="str">
            <v/>
          </cell>
          <cell r="AD286" t="str">
            <v>K4690</v>
          </cell>
          <cell r="AE286" t="str">
            <v/>
          </cell>
          <cell r="AF286" t="str">
            <v>21:18,21:15</v>
          </cell>
          <cell r="AG286" t="str">
            <v>18:21,15:21</v>
          </cell>
          <cell r="AH286" t="str">
            <v/>
          </cell>
          <cell r="AI286">
            <v>21</v>
          </cell>
          <cell r="AJ286">
            <v>18</v>
          </cell>
          <cell r="AK286">
            <v>21</v>
          </cell>
          <cell r="AL286">
            <v>15</v>
          </cell>
          <cell r="AM286">
            <v>0</v>
          </cell>
          <cell r="AN286">
            <v>0</v>
          </cell>
        </row>
        <row r="287">
          <cell r="A287" t="str">
            <v/>
          </cell>
          <cell r="B287" t="str">
            <v>Jakub KROK (UKS Kometa Sianów)</v>
          </cell>
          <cell r="H287" t="str">
            <v>K4690</v>
          </cell>
          <cell r="K287" t="str">
            <v>S4592</v>
          </cell>
          <cell r="N287" t="str">
            <v>Hubert SZNYTER (ZKB Maced Polanów)</v>
          </cell>
        </row>
        <row r="288">
          <cell r="A288" t="str">
            <v/>
          </cell>
          <cell r="B288" t="str">
            <v/>
          </cell>
          <cell r="H288" t="str">
            <v/>
          </cell>
          <cell r="K288" t="str">
            <v/>
          </cell>
          <cell r="N288" t="str">
            <v/>
          </cell>
        </row>
        <row r="290">
          <cell r="B290" t="str">
            <v>zwycięzca(cy): 21:18,21:15</v>
          </cell>
          <cell r="K290" t="str">
            <v/>
          </cell>
        </row>
        <row r="291">
          <cell r="B291">
            <v>1</v>
          </cell>
          <cell r="C291" t="str">
            <v>dzień turnieju.</v>
          </cell>
          <cell r="I291" t="str">
            <v>Nr meczu</v>
          </cell>
          <cell r="N291" t="str">
            <v>Godz.</v>
          </cell>
          <cell r="R291" t="str">
            <v>S. prow.</v>
          </cell>
          <cell r="AF291" t="str">
            <v>wygrany</v>
          </cell>
          <cell r="AG291" t="str">
            <v>przegrany</v>
          </cell>
        </row>
        <row r="292">
          <cell r="B292" t="str">
            <v>Boisko</v>
          </cell>
          <cell r="C292" t="str">
            <v>Gra</v>
          </cell>
          <cell r="I292">
            <v>42</v>
          </cell>
          <cell r="N292" t="str">
            <v>rozp.</v>
          </cell>
          <cell r="P292" t="str">
            <v>zak.</v>
          </cell>
          <cell r="R292" t="str">
            <v>S. serw.</v>
          </cell>
        </row>
        <row r="293">
          <cell r="A293">
            <v>42</v>
          </cell>
          <cell r="C293" t="str">
            <v>pojedyncza chłopców</v>
          </cell>
          <cell r="H293">
            <v>21</v>
          </cell>
          <cell r="I293">
            <v>9</v>
          </cell>
          <cell r="J293">
            <v>21</v>
          </cell>
          <cell r="K293">
            <v>6</v>
          </cell>
          <cell r="R293">
            <v>0</v>
          </cell>
          <cell r="S293" t="str">
            <v>godz. 12:50</v>
          </cell>
          <cell r="X293">
            <v>42</v>
          </cell>
          <cell r="Y293" t="str">
            <v>pojedyncza chłopców</v>
          </cell>
          <cell r="Z293" t="str">
            <v>C4264</v>
          </cell>
          <cell r="AA293" t="str">
            <v/>
          </cell>
          <cell r="AB293" t="str">
            <v>P5370</v>
          </cell>
          <cell r="AC293" t="str">
            <v/>
          </cell>
          <cell r="AD293" t="str">
            <v>C4264</v>
          </cell>
          <cell r="AE293" t="str">
            <v/>
          </cell>
          <cell r="AF293" t="str">
            <v>21:9,21:6</v>
          </cell>
          <cell r="AG293" t="str">
            <v>9:21,6:21</v>
          </cell>
          <cell r="AH293" t="str">
            <v/>
          </cell>
          <cell r="AI293">
            <v>21</v>
          </cell>
          <cell r="AJ293">
            <v>9</v>
          </cell>
          <cell r="AK293">
            <v>21</v>
          </cell>
          <cell r="AL293">
            <v>6</v>
          </cell>
          <cell r="AM293">
            <v>0</v>
          </cell>
          <cell r="AN293">
            <v>0</v>
          </cell>
        </row>
        <row r="294">
          <cell r="A294" t="str">
            <v/>
          </cell>
          <cell r="B294" t="str">
            <v>Szymon CYBULSKI (MKB Lednik Miastko)</v>
          </cell>
          <cell r="H294" t="str">
            <v>C4264</v>
          </cell>
          <cell r="K294" t="str">
            <v>P5370</v>
          </cell>
          <cell r="N294" t="str">
            <v>Jakub PASZKIEWICZ (MMKS Gdańsk)</v>
          </cell>
        </row>
        <row r="295">
          <cell r="A295" t="str">
            <v/>
          </cell>
          <cell r="B295" t="str">
            <v/>
          </cell>
          <cell r="H295" t="str">
            <v/>
          </cell>
          <cell r="K295" t="str">
            <v/>
          </cell>
          <cell r="N295" t="str">
            <v/>
          </cell>
        </row>
        <row r="297">
          <cell r="B297" t="str">
            <v>zwycięzca(cy): 21:9,21:6</v>
          </cell>
          <cell r="K297" t="str">
            <v/>
          </cell>
        </row>
        <row r="298">
          <cell r="B298">
            <v>1</v>
          </cell>
          <cell r="C298" t="str">
            <v>dzień turnieju.</v>
          </cell>
          <cell r="I298" t="str">
            <v>Nr meczu</v>
          </cell>
          <cell r="N298" t="str">
            <v>Godz.</v>
          </cell>
          <cell r="R298" t="str">
            <v>S. prow.</v>
          </cell>
          <cell r="AF298" t="str">
            <v>wygrany</v>
          </cell>
          <cell r="AG298" t="str">
            <v>przegrany</v>
          </cell>
        </row>
        <row r="299">
          <cell r="B299" t="str">
            <v>Boisko</v>
          </cell>
          <cell r="C299" t="str">
            <v>Gra</v>
          </cell>
          <cell r="I299">
            <v>43</v>
          </cell>
          <cell r="N299" t="str">
            <v>rozp.</v>
          </cell>
          <cell r="P299" t="str">
            <v>zak.</v>
          </cell>
          <cell r="R299" t="str">
            <v>S. serw.</v>
          </cell>
        </row>
        <row r="300">
          <cell r="A300">
            <v>43</v>
          </cell>
          <cell r="C300" t="str">
            <v>pojedyncza chłopców</v>
          </cell>
          <cell r="H300">
            <v>21</v>
          </cell>
          <cell r="I300">
            <v>0</v>
          </cell>
          <cell r="J300">
            <v>21</v>
          </cell>
          <cell r="K300">
            <v>0</v>
          </cell>
          <cell r="R300">
            <v>0</v>
          </cell>
          <cell r="S300" t="str">
            <v>godz. 12:50</v>
          </cell>
          <cell r="X300">
            <v>43</v>
          </cell>
          <cell r="Y300" t="str">
            <v>pojedyncza chłopców</v>
          </cell>
          <cell r="Z300" t="str">
            <v>K4691</v>
          </cell>
          <cell r="AA300" t="str">
            <v/>
          </cell>
          <cell r="AB300" t="str">
            <v>S5627</v>
          </cell>
          <cell r="AC300" t="str">
            <v/>
          </cell>
          <cell r="AD300" t="str">
            <v>K4691</v>
          </cell>
          <cell r="AE300" t="str">
            <v/>
          </cell>
          <cell r="AF300" t="str">
            <v>21:0,21:0</v>
          </cell>
          <cell r="AG300" t="str">
            <v>0:21,0:21</v>
          </cell>
          <cell r="AH300" t="str">
            <v/>
          </cell>
          <cell r="AI300">
            <v>21</v>
          </cell>
          <cell r="AJ300">
            <v>0</v>
          </cell>
          <cell r="AK300">
            <v>21</v>
          </cell>
          <cell r="AL300">
            <v>0</v>
          </cell>
          <cell r="AM300">
            <v>0</v>
          </cell>
          <cell r="AN300">
            <v>0</v>
          </cell>
        </row>
        <row r="301">
          <cell r="A301" t="str">
            <v/>
          </cell>
          <cell r="B301" t="str">
            <v>Michał KROK (UKS Kometa Sianów)</v>
          </cell>
          <cell r="H301" t="str">
            <v>K4691</v>
          </cell>
          <cell r="K301" t="str">
            <v>S5627</v>
          </cell>
          <cell r="N301" t="str">
            <v>Piotr SIERZPUTOWSKI (ULKS U-2 Lotka Bytów)</v>
          </cell>
        </row>
        <row r="302">
          <cell r="A302" t="str">
            <v/>
          </cell>
          <cell r="B302" t="str">
            <v/>
          </cell>
          <cell r="H302" t="str">
            <v/>
          </cell>
          <cell r="K302" t="str">
            <v/>
          </cell>
          <cell r="N302" t="str">
            <v/>
          </cell>
        </row>
        <row r="304">
          <cell r="B304" t="str">
            <v>zwycięzca(cy): 21:0,21:0</v>
          </cell>
          <cell r="K304" t="str">
            <v/>
          </cell>
        </row>
        <row r="305">
          <cell r="B305">
            <v>1</v>
          </cell>
          <cell r="C305" t="str">
            <v>dzień turnieju.</v>
          </cell>
          <cell r="I305" t="str">
            <v>Nr meczu</v>
          </cell>
          <cell r="N305" t="str">
            <v>Godz.</v>
          </cell>
          <cell r="R305" t="str">
            <v>S. prow.</v>
          </cell>
          <cell r="AF305" t="str">
            <v>wygrany</v>
          </cell>
          <cell r="AG305" t="str">
            <v>przegrany</v>
          </cell>
        </row>
        <row r="306">
          <cell r="B306" t="str">
            <v>Boisko</v>
          </cell>
          <cell r="C306" t="str">
            <v>Gra</v>
          </cell>
          <cell r="I306">
            <v>44</v>
          </cell>
          <cell r="N306" t="str">
            <v>rozp.</v>
          </cell>
          <cell r="P306" t="str">
            <v>zak.</v>
          </cell>
          <cell r="R306" t="str">
            <v>S. serw.</v>
          </cell>
        </row>
        <row r="307">
          <cell r="A307">
            <v>44</v>
          </cell>
          <cell r="C307" t="str">
            <v>pojedyncza juniorów</v>
          </cell>
          <cell r="H307">
            <v>21</v>
          </cell>
          <cell r="I307">
            <v>17</v>
          </cell>
          <cell r="J307">
            <v>21</v>
          </cell>
          <cell r="K307">
            <v>13</v>
          </cell>
          <cell r="R307">
            <v>0</v>
          </cell>
          <cell r="S307" t="str">
            <v>godz. 12:50</v>
          </cell>
          <cell r="X307">
            <v>44</v>
          </cell>
          <cell r="Y307" t="str">
            <v>pojedyncza juniorów</v>
          </cell>
          <cell r="Z307" t="str">
            <v>M3531</v>
          </cell>
          <cell r="AA307" t="str">
            <v/>
          </cell>
          <cell r="AB307" t="str">
            <v>G3385</v>
          </cell>
          <cell r="AC307" t="str">
            <v/>
          </cell>
          <cell r="AD307" t="str">
            <v>M3531</v>
          </cell>
          <cell r="AE307" t="str">
            <v/>
          </cell>
          <cell r="AF307" t="str">
            <v>21:17,21:13</v>
          </cell>
          <cell r="AG307" t="str">
            <v>17:21,13:21</v>
          </cell>
          <cell r="AH307" t="str">
            <v/>
          </cell>
          <cell r="AI307">
            <v>21</v>
          </cell>
          <cell r="AJ307">
            <v>17</v>
          </cell>
          <cell r="AK307">
            <v>21</v>
          </cell>
          <cell r="AL307">
            <v>13</v>
          </cell>
          <cell r="AM307">
            <v>0</v>
          </cell>
          <cell r="AN307">
            <v>0</v>
          </cell>
        </row>
        <row r="308">
          <cell r="A308" t="str">
            <v/>
          </cell>
          <cell r="B308" t="str">
            <v>Norbert MIARKA (ZKB Maced Polanów)</v>
          </cell>
          <cell r="H308" t="str">
            <v>M3531</v>
          </cell>
          <cell r="K308" t="str">
            <v>G3385</v>
          </cell>
          <cell r="N308" t="str">
            <v>Michał GRABOWSKI (MKB Lednik Miastko)</v>
          </cell>
        </row>
        <row r="309">
          <cell r="A309" t="str">
            <v/>
          </cell>
          <cell r="B309" t="str">
            <v/>
          </cell>
          <cell r="H309" t="str">
            <v/>
          </cell>
          <cell r="K309" t="str">
            <v/>
          </cell>
          <cell r="N309" t="str">
            <v/>
          </cell>
        </row>
        <row r="311">
          <cell r="B311" t="str">
            <v>zwycięzca(cy): 21:17,21:13</v>
          </cell>
          <cell r="K311" t="str">
            <v/>
          </cell>
        </row>
        <row r="312">
          <cell r="B312">
            <v>1</v>
          </cell>
          <cell r="C312" t="str">
            <v>dzień turnieju.</v>
          </cell>
          <cell r="I312" t="str">
            <v>Nr meczu</v>
          </cell>
          <cell r="N312" t="str">
            <v>Godz.</v>
          </cell>
          <cell r="R312" t="str">
            <v>S. prow.</v>
          </cell>
          <cell r="AF312" t="str">
            <v>wygrany</v>
          </cell>
          <cell r="AG312" t="str">
            <v>przegrany</v>
          </cell>
        </row>
        <row r="313">
          <cell r="B313" t="str">
            <v>Boisko</v>
          </cell>
          <cell r="C313" t="str">
            <v>Gra</v>
          </cell>
          <cell r="I313">
            <v>45</v>
          </cell>
          <cell r="N313" t="str">
            <v>rozp.</v>
          </cell>
          <cell r="P313" t="str">
            <v>zak.</v>
          </cell>
          <cell r="R313" t="str">
            <v>S. serw.</v>
          </cell>
        </row>
        <row r="314">
          <cell r="A314">
            <v>45</v>
          </cell>
          <cell r="C314" t="str">
            <v>pojedyncza juniorów</v>
          </cell>
          <cell r="H314">
            <v>21</v>
          </cell>
          <cell r="I314">
            <v>5</v>
          </cell>
          <cell r="J314">
            <v>21</v>
          </cell>
          <cell r="K314">
            <v>9</v>
          </cell>
          <cell r="R314">
            <v>0</v>
          </cell>
          <cell r="S314" t="str">
            <v>godz. 13:10</v>
          </cell>
          <cell r="X314">
            <v>45</v>
          </cell>
          <cell r="Y314" t="str">
            <v>pojedyncza juniorów</v>
          </cell>
          <cell r="Z314" t="str">
            <v>L3415</v>
          </cell>
          <cell r="AA314" t="str">
            <v/>
          </cell>
          <cell r="AB314" t="str">
            <v>S4265</v>
          </cell>
          <cell r="AC314" t="str">
            <v/>
          </cell>
          <cell r="AD314" t="str">
            <v>L3415</v>
          </cell>
          <cell r="AE314" t="str">
            <v/>
          </cell>
          <cell r="AF314" t="str">
            <v>21:5,21:9</v>
          </cell>
          <cell r="AG314" t="str">
            <v>5:21,9:21</v>
          </cell>
          <cell r="AH314" t="str">
            <v/>
          </cell>
          <cell r="AI314">
            <v>21</v>
          </cell>
          <cell r="AJ314">
            <v>5</v>
          </cell>
          <cell r="AK314">
            <v>21</v>
          </cell>
          <cell r="AL314">
            <v>9</v>
          </cell>
          <cell r="AM314">
            <v>0</v>
          </cell>
          <cell r="AN314">
            <v>0</v>
          </cell>
        </row>
        <row r="315">
          <cell r="A315" t="str">
            <v/>
          </cell>
          <cell r="B315" t="str">
            <v>Paweł LEWANDOWSKI (UKS Kometa Sianów)</v>
          </cell>
          <cell r="H315" t="str">
            <v>L3415</v>
          </cell>
          <cell r="K315" t="str">
            <v>S4265</v>
          </cell>
          <cell r="N315" t="str">
            <v>Łukasz STĘPNIEWSKI (MKB Lednik Miastko)</v>
          </cell>
        </row>
        <row r="316">
          <cell r="A316" t="str">
            <v/>
          </cell>
          <cell r="B316" t="str">
            <v/>
          </cell>
          <cell r="H316" t="str">
            <v/>
          </cell>
          <cell r="K316" t="str">
            <v/>
          </cell>
          <cell r="N316" t="str">
            <v/>
          </cell>
        </row>
        <row r="318">
          <cell r="B318" t="str">
            <v>zwycięzca(cy): 21:5,21:9</v>
          </cell>
          <cell r="K318" t="str">
            <v/>
          </cell>
        </row>
        <row r="319">
          <cell r="B319">
            <v>1</v>
          </cell>
          <cell r="C319" t="str">
            <v>dzień turnieju.</v>
          </cell>
          <cell r="I319" t="str">
            <v>Nr meczu</v>
          </cell>
          <cell r="N319" t="str">
            <v>Godz.</v>
          </cell>
          <cell r="R319" t="str">
            <v>S. prow.</v>
          </cell>
          <cell r="AF319" t="str">
            <v>wygrany</v>
          </cell>
          <cell r="AG319" t="str">
            <v>przegrany</v>
          </cell>
        </row>
        <row r="320">
          <cell r="B320" t="str">
            <v>Boisko</v>
          </cell>
          <cell r="C320" t="str">
            <v>Gra</v>
          </cell>
          <cell r="I320">
            <v>46</v>
          </cell>
          <cell r="N320" t="str">
            <v>rozp.</v>
          </cell>
          <cell r="P320" t="str">
            <v>zak.</v>
          </cell>
          <cell r="R320" t="str">
            <v>S. serw.</v>
          </cell>
        </row>
        <row r="321">
          <cell r="A321">
            <v>46</v>
          </cell>
          <cell r="C321" t="str">
            <v>pojedyncza juniorów</v>
          </cell>
          <cell r="H321">
            <v>21</v>
          </cell>
          <cell r="I321">
            <v>16</v>
          </cell>
          <cell r="J321">
            <v>21</v>
          </cell>
          <cell r="K321">
            <v>13</v>
          </cell>
          <cell r="R321">
            <v>0</v>
          </cell>
          <cell r="S321" t="str">
            <v>godz. 13:10</v>
          </cell>
          <cell r="X321">
            <v>46</v>
          </cell>
          <cell r="Y321" t="str">
            <v>pojedyncza juniorów</v>
          </cell>
          <cell r="Z321" t="str">
            <v>J3436</v>
          </cell>
          <cell r="AA321" t="str">
            <v/>
          </cell>
          <cell r="AB321" t="str">
            <v>G3672</v>
          </cell>
          <cell r="AC321" t="str">
            <v/>
          </cell>
          <cell r="AD321" t="str">
            <v>J3436</v>
          </cell>
          <cell r="AE321" t="str">
            <v/>
          </cell>
          <cell r="AF321" t="str">
            <v>21:16,21:13</v>
          </cell>
          <cell r="AG321" t="str">
            <v>16:21,13:21</v>
          </cell>
          <cell r="AH321" t="str">
            <v/>
          </cell>
          <cell r="AI321">
            <v>21</v>
          </cell>
          <cell r="AJ321">
            <v>16</v>
          </cell>
          <cell r="AK321">
            <v>21</v>
          </cell>
          <cell r="AL321">
            <v>13</v>
          </cell>
          <cell r="AM321">
            <v>0</v>
          </cell>
          <cell r="AN321">
            <v>0</v>
          </cell>
        </row>
        <row r="322">
          <cell r="A322" t="str">
            <v/>
          </cell>
          <cell r="B322" t="str">
            <v>Patryk JAS (UKS Kometa Sianów)</v>
          </cell>
          <cell r="H322" t="str">
            <v>J3436</v>
          </cell>
          <cell r="K322" t="str">
            <v>G3672</v>
          </cell>
          <cell r="N322" t="str">
            <v>Kamil GOCAN (MKB Lednik Miastko)</v>
          </cell>
        </row>
        <row r="323">
          <cell r="A323" t="str">
            <v/>
          </cell>
          <cell r="B323" t="str">
            <v/>
          </cell>
          <cell r="H323" t="str">
            <v/>
          </cell>
          <cell r="K323" t="str">
            <v/>
          </cell>
          <cell r="N323" t="str">
            <v/>
          </cell>
        </row>
        <row r="325">
          <cell r="B325" t="str">
            <v>zwycięzca(cy): 21:16,21:13</v>
          </cell>
          <cell r="K325" t="str">
            <v/>
          </cell>
        </row>
        <row r="326">
          <cell r="B326">
            <v>1</v>
          </cell>
          <cell r="C326" t="str">
            <v>dzień turnieju.</v>
          </cell>
          <cell r="I326" t="str">
            <v>Nr meczu</v>
          </cell>
          <cell r="N326" t="str">
            <v>Godz.</v>
          </cell>
          <cell r="R326" t="str">
            <v>S. prow.</v>
          </cell>
          <cell r="AF326" t="str">
            <v>wygrany</v>
          </cell>
          <cell r="AG326" t="str">
            <v>przegrany</v>
          </cell>
        </row>
        <row r="327">
          <cell r="B327" t="str">
            <v>Boisko</v>
          </cell>
          <cell r="C327" t="str">
            <v>Gra</v>
          </cell>
          <cell r="I327">
            <v>47</v>
          </cell>
          <cell r="N327" t="str">
            <v>rozp.</v>
          </cell>
          <cell r="P327" t="str">
            <v>zak.</v>
          </cell>
          <cell r="R327" t="str">
            <v>S. serw.</v>
          </cell>
        </row>
        <row r="328">
          <cell r="A328">
            <v>47</v>
          </cell>
          <cell r="C328" t="str">
            <v>pojedyncza juniorów</v>
          </cell>
          <cell r="H328">
            <v>21</v>
          </cell>
          <cell r="I328">
            <v>11</v>
          </cell>
          <cell r="J328">
            <v>21</v>
          </cell>
          <cell r="K328">
            <v>16</v>
          </cell>
          <cell r="R328">
            <v>0</v>
          </cell>
          <cell r="S328" t="str">
            <v>godz. 13:10</v>
          </cell>
          <cell r="X328">
            <v>47</v>
          </cell>
          <cell r="Y328" t="str">
            <v>pojedyncza juniorów</v>
          </cell>
          <cell r="Z328" t="str">
            <v>C3670</v>
          </cell>
          <cell r="AA328" t="str">
            <v/>
          </cell>
          <cell r="AB328" t="str">
            <v>S4544</v>
          </cell>
          <cell r="AC328" t="str">
            <v/>
          </cell>
          <cell r="AD328" t="str">
            <v>C3670</v>
          </cell>
          <cell r="AE328" t="str">
            <v/>
          </cell>
          <cell r="AF328" t="str">
            <v>21:11,21:16</v>
          </cell>
          <cell r="AG328" t="str">
            <v>11:21,16:21</v>
          </cell>
          <cell r="AH328" t="str">
            <v/>
          </cell>
          <cell r="AI328">
            <v>21</v>
          </cell>
          <cell r="AJ328">
            <v>11</v>
          </cell>
          <cell r="AK328">
            <v>21</v>
          </cell>
          <cell r="AL328">
            <v>16</v>
          </cell>
          <cell r="AM328">
            <v>0</v>
          </cell>
          <cell r="AN328">
            <v>0</v>
          </cell>
        </row>
        <row r="329">
          <cell r="A329" t="str">
            <v/>
          </cell>
          <cell r="B329" t="str">
            <v>Robert CYBULSKI (MKB Lednik Miastko)</v>
          </cell>
          <cell r="H329" t="str">
            <v>C3670</v>
          </cell>
          <cell r="K329" t="str">
            <v>S4544</v>
          </cell>
          <cell r="N329" t="str">
            <v>Paweł SZWEDA (MKB Lednik Miastko)</v>
          </cell>
        </row>
        <row r="330">
          <cell r="A330" t="str">
            <v/>
          </cell>
          <cell r="B330" t="str">
            <v/>
          </cell>
          <cell r="H330" t="str">
            <v/>
          </cell>
          <cell r="K330" t="str">
            <v/>
          </cell>
          <cell r="N330" t="str">
            <v/>
          </cell>
        </row>
        <row r="332">
          <cell r="B332" t="str">
            <v>zwycięzca(cy): 21:11,21:16</v>
          </cell>
          <cell r="K332" t="str">
            <v/>
          </cell>
        </row>
        <row r="333">
          <cell r="B333">
            <v>1</v>
          </cell>
          <cell r="C333" t="str">
            <v>dzień turnieju.</v>
          </cell>
          <cell r="I333" t="str">
            <v>Nr meczu</v>
          </cell>
          <cell r="N333" t="str">
            <v>Godz.</v>
          </cell>
          <cell r="R333" t="str">
            <v>S. prow.</v>
          </cell>
          <cell r="AF333" t="str">
            <v>wygrany</v>
          </cell>
          <cell r="AG333" t="str">
            <v>przegrany</v>
          </cell>
        </row>
        <row r="334">
          <cell r="B334" t="str">
            <v>Boisko</v>
          </cell>
          <cell r="C334" t="str">
            <v>Gra</v>
          </cell>
          <cell r="I334">
            <v>48</v>
          </cell>
          <cell r="N334" t="str">
            <v>rozp.</v>
          </cell>
          <cell r="P334" t="str">
            <v>zak.</v>
          </cell>
          <cell r="R334" t="str">
            <v>S. serw.</v>
          </cell>
        </row>
        <row r="335">
          <cell r="A335">
            <v>48</v>
          </cell>
          <cell r="C335" t="str">
            <v>podwójna dziewcząt</v>
          </cell>
          <cell r="H335">
            <v>21</v>
          </cell>
          <cell r="I335">
            <v>11</v>
          </cell>
          <cell r="J335">
            <v>21</v>
          </cell>
          <cell r="K335">
            <v>10</v>
          </cell>
          <cell r="R335">
            <v>0</v>
          </cell>
          <cell r="S335" t="str">
            <v>godz. 13:10</v>
          </cell>
          <cell r="X335">
            <v>48</v>
          </cell>
          <cell r="Y335" t="str">
            <v>podwójna dziewcząt</v>
          </cell>
          <cell r="Z335" t="str">
            <v>D4545</v>
          </cell>
          <cell r="AA335" t="str">
            <v>O4640</v>
          </cell>
          <cell r="AB335" t="str">
            <v>M4593</v>
          </cell>
          <cell r="AC335" t="str">
            <v>M4741</v>
          </cell>
          <cell r="AD335" t="str">
            <v>D4545</v>
          </cell>
          <cell r="AE335" t="str">
            <v>O4640</v>
          </cell>
          <cell r="AF335" t="str">
            <v>21:11,21:10</v>
          </cell>
          <cell r="AG335" t="str">
            <v>11:21,10:21</v>
          </cell>
          <cell r="AH335" t="str">
            <v/>
          </cell>
          <cell r="AI335">
            <v>21</v>
          </cell>
          <cell r="AJ335">
            <v>11</v>
          </cell>
          <cell r="AK335">
            <v>21</v>
          </cell>
          <cell r="AL335">
            <v>10</v>
          </cell>
          <cell r="AM335">
            <v>0</v>
          </cell>
          <cell r="AN335">
            <v>0</v>
          </cell>
        </row>
        <row r="336">
          <cell r="A336" t="str">
            <v/>
          </cell>
          <cell r="B336" t="str">
            <v>Joanna DORAWA (MKB Lednik Miastko)</v>
          </cell>
          <cell r="H336" t="str">
            <v>D4545</v>
          </cell>
          <cell r="K336" t="str">
            <v>M4593</v>
          </cell>
          <cell r="N336" t="str">
            <v>Paulina MAJTKA (ZKB Maced Polanów)</v>
          </cell>
        </row>
        <row r="337">
          <cell r="A337" t="str">
            <v/>
          </cell>
          <cell r="B337" t="str">
            <v>Klaudia OSTROWSKA (MKB Lednik Miastko)</v>
          </cell>
          <cell r="H337" t="str">
            <v>O4640</v>
          </cell>
          <cell r="K337" t="str">
            <v>M4741</v>
          </cell>
          <cell r="N337" t="str">
            <v>Klaudia MATYSZCZUK (UKS Kometa Sianów)</v>
          </cell>
        </row>
        <row r="339">
          <cell r="B339" t="str">
            <v>zwycięzca(cy): 21:11,21:10</v>
          </cell>
          <cell r="K339" t="str">
            <v/>
          </cell>
        </row>
        <row r="340">
          <cell r="B340">
            <v>1</v>
          </cell>
          <cell r="C340" t="str">
            <v>dzień turnieju.</v>
          </cell>
          <cell r="I340" t="str">
            <v>Nr meczu</v>
          </cell>
          <cell r="N340" t="str">
            <v>Godz.</v>
          </cell>
          <cell r="R340" t="str">
            <v>S. prow.</v>
          </cell>
          <cell r="AF340" t="str">
            <v>wygrany</v>
          </cell>
          <cell r="AG340" t="str">
            <v>przegrany</v>
          </cell>
        </row>
        <row r="341">
          <cell r="B341" t="str">
            <v>Boisko</v>
          </cell>
          <cell r="C341" t="str">
            <v>Gra</v>
          </cell>
          <cell r="I341">
            <v>49</v>
          </cell>
          <cell r="N341" t="str">
            <v>rozp.</v>
          </cell>
          <cell r="P341" t="str">
            <v>zak.</v>
          </cell>
          <cell r="R341" t="str">
            <v>S. serw.</v>
          </cell>
        </row>
        <row r="342">
          <cell r="A342">
            <v>49</v>
          </cell>
          <cell r="C342" t="str">
            <v>podwójna dziewcząt</v>
          </cell>
          <cell r="H342">
            <v>21</v>
          </cell>
          <cell r="I342">
            <v>10</v>
          </cell>
          <cell r="J342">
            <v>21</v>
          </cell>
          <cell r="K342">
            <v>10</v>
          </cell>
          <cell r="R342">
            <v>0</v>
          </cell>
          <cell r="S342" t="str">
            <v>godz. 13:30</v>
          </cell>
          <cell r="X342">
            <v>49</v>
          </cell>
          <cell r="Y342" t="str">
            <v>podwójna dziewcząt</v>
          </cell>
          <cell r="Z342" t="str">
            <v>P4629</v>
          </cell>
          <cell r="AA342" t="str">
            <v>S4318</v>
          </cell>
          <cell r="AB342" t="str">
            <v>K5461</v>
          </cell>
          <cell r="AC342" t="str">
            <v>M5462</v>
          </cell>
          <cell r="AD342" t="str">
            <v>P4629</v>
          </cell>
          <cell r="AE342" t="str">
            <v>S4318</v>
          </cell>
          <cell r="AF342" t="str">
            <v>21:10,21:10</v>
          </cell>
          <cell r="AG342" t="str">
            <v>10:21,10:21</v>
          </cell>
          <cell r="AH342" t="str">
            <v/>
          </cell>
          <cell r="AI342">
            <v>21</v>
          </cell>
          <cell r="AJ342">
            <v>10</v>
          </cell>
          <cell r="AK342">
            <v>21</v>
          </cell>
          <cell r="AL342">
            <v>10</v>
          </cell>
          <cell r="AM342">
            <v>0</v>
          </cell>
          <cell r="AN342">
            <v>0</v>
          </cell>
        </row>
        <row r="343">
          <cell r="A343" t="str">
            <v/>
          </cell>
          <cell r="B343" t="str">
            <v>Klaudia PEPLIŃSKA (ULKS U-2 Lotka Bytów)</v>
          </cell>
          <cell r="H343" t="str">
            <v>P4629</v>
          </cell>
          <cell r="K343" t="str">
            <v>K5461</v>
          </cell>
          <cell r="N343" t="str">
            <v>Joanna KOSARZYCKA (MKB Lednik Miastko)</v>
          </cell>
        </row>
        <row r="344">
          <cell r="A344" t="str">
            <v/>
          </cell>
          <cell r="B344" t="str">
            <v>Ola SIEPRAWSKA (ULKS U-2 Lotka Bytów)</v>
          </cell>
          <cell r="H344" t="str">
            <v>S4318</v>
          </cell>
          <cell r="K344" t="str">
            <v>M5462</v>
          </cell>
          <cell r="N344" t="str">
            <v>Natalia MACIUPA (MKB Lednik Miastko)</v>
          </cell>
        </row>
        <row r="346">
          <cell r="B346" t="str">
            <v>zwycięzca(cy): 21:10,21:10</v>
          </cell>
          <cell r="K346" t="str">
            <v/>
          </cell>
        </row>
        <row r="347">
          <cell r="B347">
            <v>1</v>
          </cell>
          <cell r="C347" t="str">
            <v>dzień turnieju.</v>
          </cell>
          <cell r="I347" t="str">
            <v>Nr meczu</v>
          </cell>
          <cell r="N347" t="str">
            <v>Godz.</v>
          </cell>
          <cell r="R347" t="str">
            <v>S. prow.</v>
          </cell>
          <cell r="AF347" t="str">
            <v>wygrany</v>
          </cell>
          <cell r="AG347" t="str">
            <v>przegrany</v>
          </cell>
        </row>
        <row r="348">
          <cell r="B348" t="str">
            <v>Boisko</v>
          </cell>
          <cell r="C348" t="str">
            <v>Gra</v>
          </cell>
          <cell r="I348">
            <v>50</v>
          </cell>
          <cell r="N348" t="str">
            <v>rozp.</v>
          </cell>
          <cell r="P348" t="str">
            <v>zak.</v>
          </cell>
          <cell r="R348" t="str">
            <v>S. serw.</v>
          </cell>
        </row>
        <row r="349">
          <cell r="A349">
            <v>50</v>
          </cell>
          <cell r="B349">
            <v>4</v>
          </cell>
          <cell r="C349" t="str">
            <v>podwójna dziewcząt</v>
          </cell>
          <cell r="H349">
            <v>21</v>
          </cell>
          <cell r="I349">
            <v>18</v>
          </cell>
          <cell r="J349">
            <v>21</v>
          </cell>
          <cell r="K349">
            <v>6</v>
          </cell>
          <cell r="N349">
            <v>0.548611111111111</v>
          </cell>
          <cell r="P349">
            <v>0.5659722222222222</v>
          </cell>
          <cell r="R349">
            <v>0.01736111111111116</v>
          </cell>
          <cell r="S349" t="str">
            <v>godz. 13:30</v>
          </cell>
          <cell r="X349">
            <v>50</v>
          </cell>
          <cell r="Y349" t="str">
            <v>podwójna dziewcząt</v>
          </cell>
          <cell r="Z349" t="str">
            <v>S4547</v>
          </cell>
          <cell r="AA349" t="str">
            <v>W4550</v>
          </cell>
          <cell r="AB349" t="str">
            <v>R4587</v>
          </cell>
          <cell r="AC349" t="str">
            <v>T4594</v>
          </cell>
          <cell r="AD349" t="str">
            <v>S4547</v>
          </cell>
          <cell r="AE349" t="str">
            <v>W4550</v>
          </cell>
          <cell r="AF349" t="str">
            <v>21:18,21:6</v>
          </cell>
          <cell r="AG349" t="str">
            <v>18:21,6:21</v>
          </cell>
          <cell r="AH349" t="str">
            <v/>
          </cell>
          <cell r="AI349">
            <v>21</v>
          </cell>
          <cell r="AJ349">
            <v>18</v>
          </cell>
          <cell r="AK349">
            <v>21</v>
          </cell>
          <cell r="AL349">
            <v>6</v>
          </cell>
          <cell r="AM349">
            <v>0</v>
          </cell>
          <cell r="AN349">
            <v>0</v>
          </cell>
        </row>
        <row r="350">
          <cell r="A350" t="str">
            <v/>
          </cell>
          <cell r="B350" t="str">
            <v>Aleksandra SZWEDA (MKB Lednik Miastko)</v>
          </cell>
          <cell r="H350" t="str">
            <v>S4547</v>
          </cell>
          <cell r="K350" t="str">
            <v>R4587</v>
          </cell>
          <cell r="N350" t="str">
            <v>Oliwia REICHEL (ZKB Maced Polanów)</v>
          </cell>
        </row>
        <row r="351">
          <cell r="A351" t="str">
            <v/>
          </cell>
          <cell r="B351" t="str">
            <v>Magdalena WOLSKA (MKB Lednik Miastko)</v>
          </cell>
          <cell r="H351" t="str">
            <v>W4550</v>
          </cell>
          <cell r="K351" t="str">
            <v>T4594</v>
          </cell>
          <cell r="N351" t="str">
            <v>Wiktoria TOBISZ (ZKB Maced Polanów)</v>
          </cell>
        </row>
        <row r="353">
          <cell r="B353" t="str">
            <v>zwycięzca(cy): 21:18,21:6</v>
          </cell>
          <cell r="K353" t="str">
            <v/>
          </cell>
        </row>
        <row r="354">
          <cell r="B354">
            <v>1</v>
          </cell>
          <cell r="C354" t="str">
            <v>dzień turnieju.</v>
          </cell>
          <cell r="I354" t="str">
            <v>Nr meczu</v>
          </cell>
          <cell r="N354" t="str">
            <v>Godz.</v>
          </cell>
          <cell r="R354" t="str">
            <v>S. prow.</v>
          </cell>
          <cell r="AF354" t="str">
            <v>wygrany</v>
          </cell>
          <cell r="AG354" t="str">
            <v>przegrany</v>
          </cell>
        </row>
        <row r="355">
          <cell r="B355" t="str">
            <v>Boisko</v>
          </cell>
          <cell r="C355" t="str">
            <v>Gra</v>
          </cell>
          <cell r="I355">
            <v>51</v>
          </cell>
          <cell r="N355" t="str">
            <v>rozp.</v>
          </cell>
          <cell r="P355" t="str">
            <v>zak.</v>
          </cell>
          <cell r="R355" t="str">
            <v>S. serw.</v>
          </cell>
        </row>
        <row r="356">
          <cell r="A356">
            <v>51</v>
          </cell>
          <cell r="B356">
            <v>3</v>
          </cell>
          <cell r="C356" t="str">
            <v>podwójna juniorek</v>
          </cell>
          <cell r="H356">
            <v>21</v>
          </cell>
          <cell r="I356">
            <v>6</v>
          </cell>
          <cell r="J356">
            <v>21</v>
          </cell>
          <cell r="K356">
            <v>5</v>
          </cell>
          <cell r="N356">
            <v>0.5555555555555556</v>
          </cell>
          <cell r="P356">
            <v>0.5659722222222222</v>
          </cell>
          <cell r="R356">
            <v>0.01041666666666663</v>
          </cell>
          <cell r="S356" t="str">
            <v>godz. 13:30</v>
          </cell>
          <cell r="X356">
            <v>51</v>
          </cell>
          <cell r="Y356" t="str">
            <v>podwójna juniorek</v>
          </cell>
          <cell r="Z356" t="str">
            <v>M2837</v>
          </cell>
          <cell r="AA356" t="str">
            <v>P2838</v>
          </cell>
          <cell r="AB356" t="str">
            <v>G3752</v>
          </cell>
          <cell r="AC356" t="str">
            <v>M4756</v>
          </cell>
          <cell r="AD356" t="str">
            <v>M2837</v>
          </cell>
          <cell r="AE356" t="str">
            <v>P2838</v>
          </cell>
          <cell r="AF356" t="str">
            <v>21:6,21:5</v>
          </cell>
          <cell r="AG356" t="str">
            <v>6:21,5:21</v>
          </cell>
          <cell r="AH356" t="str">
            <v/>
          </cell>
          <cell r="AI356">
            <v>21</v>
          </cell>
          <cell r="AJ356">
            <v>6</v>
          </cell>
          <cell r="AK356">
            <v>21</v>
          </cell>
          <cell r="AL356">
            <v>5</v>
          </cell>
          <cell r="AM356">
            <v>0</v>
          </cell>
          <cell r="AN356">
            <v>0</v>
          </cell>
        </row>
        <row r="357">
          <cell r="A357" t="str">
            <v/>
          </cell>
          <cell r="B357" t="str">
            <v>Marta MAŁYSZKO (MKB Lednik Miastko)</v>
          </cell>
          <cell r="H357" t="str">
            <v>M2837</v>
          </cell>
          <cell r="K357" t="str">
            <v>G3752</v>
          </cell>
          <cell r="N357" t="str">
            <v>Martyna GOSTOMCZYK (UKSOSIR Badminton Sławno)</v>
          </cell>
        </row>
        <row r="358">
          <cell r="A358" t="str">
            <v/>
          </cell>
          <cell r="B358" t="str">
            <v>Aleksandra PAPRZYCKA (MKB Lednik Miastko)</v>
          </cell>
          <cell r="H358" t="str">
            <v>P2838</v>
          </cell>
          <cell r="K358" t="str">
            <v>M4756</v>
          </cell>
          <cell r="N358" t="str">
            <v>Emilia MIERZEJEWSKA (UKSOSIR Badminton Sławno)</v>
          </cell>
        </row>
        <row r="360">
          <cell r="B360" t="str">
            <v>zwycięzca(cy): 21:6,21:5</v>
          </cell>
          <cell r="K360" t="str">
            <v/>
          </cell>
        </row>
        <row r="361">
          <cell r="B361">
            <v>1</v>
          </cell>
          <cell r="C361" t="str">
            <v>dzień turnieju.</v>
          </cell>
          <cell r="I361" t="str">
            <v>Nr meczu</v>
          </cell>
          <cell r="N361" t="str">
            <v>Godz.</v>
          </cell>
          <cell r="R361" t="str">
            <v>S. prow.</v>
          </cell>
          <cell r="AF361" t="str">
            <v>wygrany</v>
          </cell>
          <cell r="AG361" t="str">
            <v>przegrany</v>
          </cell>
        </row>
        <row r="362">
          <cell r="B362" t="str">
            <v>Boisko</v>
          </cell>
          <cell r="C362" t="str">
            <v>Gra</v>
          </cell>
          <cell r="I362">
            <v>52</v>
          </cell>
          <cell r="N362" t="str">
            <v>rozp.</v>
          </cell>
          <cell r="P362" t="str">
            <v>zak.</v>
          </cell>
          <cell r="R362" t="str">
            <v>S. serw.</v>
          </cell>
        </row>
        <row r="363">
          <cell r="A363">
            <v>52</v>
          </cell>
          <cell r="B363">
            <v>2</v>
          </cell>
          <cell r="C363" t="str">
            <v>mieszana młodzików</v>
          </cell>
          <cell r="H363">
            <v>12</v>
          </cell>
          <cell r="I363">
            <v>21</v>
          </cell>
          <cell r="J363">
            <v>14</v>
          </cell>
          <cell r="K363">
            <v>21</v>
          </cell>
          <cell r="N363">
            <v>0.5590277777777778</v>
          </cell>
          <cell r="P363">
            <v>0.5729166666666666</v>
          </cell>
          <cell r="R363">
            <v>0.01388888888888884</v>
          </cell>
          <cell r="S363" t="str">
            <v>godz. 13:30</v>
          </cell>
          <cell r="X363">
            <v>52</v>
          </cell>
          <cell r="Y363" t="str">
            <v>mieszana młodzików</v>
          </cell>
          <cell r="Z363" t="str">
            <v>P5506</v>
          </cell>
          <cell r="AA363" t="str">
            <v>P5507</v>
          </cell>
          <cell r="AB363" t="str">
            <v>M4698</v>
          </cell>
          <cell r="AC363" t="str">
            <v>M4741</v>
          </cell>
          <cell r="AD363" t="str">
            <v>M4698</v>
          </cell>
          <cell r="AE363" t="str">
            <v>M4741</v>
          </cell>
          <cell r="AF363" t="str">
            <v>21:12,21:14</v>
          </cell>
          <cell r="AG363" t="str">
            <v>12:21,14:21</v>
          </cell>
          <cell r="AH363" t="str">
            <v/>
          </cell>
          <cell r="AI363">
            <v>12</v>
          </cell>
          <cell r="AJ363">
            <v>21</v>
          </cell>
          <cell r="AK363">
            <v>14</v>
          </cell>
          <cell r="AL363">
            <v>21</v>
          </cell>
          <cell r="AM363">
            <v>0</v>
          </cell>
          <cell r="AN363">
            <v>0</v>
          </cell>
        </row>
        <row r="364">
          <cell r="A364" t="str">
            <v/>
          </cell>
          <cell r="B364" t="str">
            <v>Filip PRENDECKI (ZKB Maced Polanów)</v>
          </cell>
          <cell r="H364" t="str">
            <v>P5506</v>
          </cell>
          <cell r="K364" t="str">
            <v>M4698</v>
          </cell>
          <cell r="N364" t="str">
            <v>Norbert MARKOWSKI (UKS Kometa Sianów)</v>
          </cell>
        </row>
        <row r="365">
          <cell r="A365" t="str">
            <v/>
          </cell>
          <cell r="B365" t="str">
            <v>Michalina PRENDECKA (ZKB Maced Polanów)</v>
          </cell>
          <cell r="H365" t="str">
            <v>P5507</v>
          </cell>
          <cell r="K365" t="str">
            <v>M4741</v>
          </cell>
          <cell r="N365" t="str">
            <v>Klaudia MATYSZCZUK (UKS Kometa Sianów)</v>
          </cell>
        </row>
        <row r="367">
          <cell r="B367" t="str">
            <v/>
          </cell>
          <cell r="K367" t="str">
            <v>zwycięzca(cy): 21:12,21:14</v>
          </cell>
        </row>
        <row r="368">
          <cell r="B368">
            <v>1</v>
          </cell>
          <cell r="C368" t="str">
            <v>dzień turnieju.</v>
          </cell>
          <cell r="I368" t="str">
            <v>Nr meczu</v>
          </cell>
          <cell r="N368" t="str">
            <v>Godz.</v>
          </cell>
          <cell r="R368" t="str">
            <v>S. prow.</v>
          </cell>
          <cell r="AF368" t="str">
            <v>wygrany</v>
          </cell>
          <cell r="AG368" t="str">
            <v>przegrany</v>
          </cell>
        </row>
        <row r="369">
          <cell r="B369" t="str">
            <v>Boisko</v>
          </cell>
          <cell r="C369" t="str">
            <v>Gra</v>
          </cell>
          <cell r="I369">
            <v>53</v>
          </cell>
          <cell r="N369" t="str">
            <v>rozp.</v>
          </cell>
          <cell r="P369" t="str">
            <v>zak.</v>
          </cell>
          <cell r="R369" t="str">
            <v>S. serw.</v>
          </cell>
        </row>
        <row r="370">
          <cell r="A370">
            <v>53</v>
          </cell>
          <cell r="B370">
            <v>1</v>
          </cell>
          <cell r="C370" t="str">
            <v>mieszana juniorów</v>
          </cell>
          <cell r="H370">
            <v>21</v>
          </cell>
          <cell r="I370">
            <v>9</v>
          </cell>
          <cell r="J370">
            <v>21</v>
          </cell>
          <cell r="K370">
            <v>4</v>
          </cell>
          <cell r="N370">
            <v>0.5590277777777778</v>
          </cell>
          <cell r="P370">
            <v>0.5729166666666666</v>
          </cell>
          <cell r="R370">
            <v>0.01388888888888884</v>
          </cell>
          <cell r="S370" t="str">
            <v>godz. 13:50</v>
          </cell>
          <cell r="X370">
            <v>53</v>
          </cell>
          <cell r="Y370" t="str">
            <v>mieszana juniorów</v>
          </cell>
          <cell r="Z370" t="str">
            <v>J3436</v>
          </cell>
          <cell r="AA370" t="str">
            <v>K3437</v>
          </cell>
          <cell r="AB370" t="str">
            <v>S4544</v>
          </cell>
          <cell r="AC370" t="str">
            <v>B5199</v>
          </cell>
          <cell r="AD370" t="str">
            <v>J3436</v>
          </cell>
          <cell r="AE370" t="str">
            <v>K3437</v>
          </cell>
          <cell r="AF370" t="str">
            <v>21:9,21:4</v>
          </cell>
          <cell r="AG370" t="str">
            <v>9:21,4:21</v>
          </cell>
          <cell r="AH370" t="str">
            <v/>
          </cell>
          <cell r="AI370">
            <v>21</v>
          </cell>
          <cell r="AJ370">
            <v>9</v>
          </cell>
          <cell r="AK370">
            <v>21</v>
          </cell>
          <cell r="AL370">
            <v>4</v>
          </cell>
          <cell r="AM370">
            <v>0</v>
          </cell>
          <cell r="AN370">
            <v>0</v>
          </cell>
        </row>
        <row r="371">
          <cell r="A371" t="str">
            <v/>
          </cell>
          <cell r="B371" t="str">
            <v>Patryk JAS (UKS Kometa Sianów)</v>
          </cell>
          <cell r="H371" t="str">
            <v>J3436</v>
          </cell>
          <cell r="K371" t="str">
            <v>S4544</v>
          </cell>
          <cell r="N371" t="str">
            <v>Paweł SZWEDA (MKB Lednik Miastko)</v>
          </cell>
        </row>
        <row r="372">
          <cell r="A372" t="str">
            <v/>
          </cell>
          <cell r="B372" t="str">
            <v>Kornelia KOWALCZYK (UKS Kometa Sianów)</v>
          </cell>
          <cell r="H372" t="str">
            <v>K3437</v>
          </cell>
          <cell r="K372" t="str">
            <v>B5199</v>
          </cell>
          <cell r="N372" t="str">
            <v>Olivia BATKO (MKB Lednik Miastko)</v>
          </cell>
        </row>
        <row r="374">
          <cell r="B374" t="str">
            <v>zwycięzca(cy): 21:9,21:4</v>
          </cell>
          <cell r="K374" t="str">
            <v/>
          </cell>
        </row>
        <row r="375">
          <cell r="B375">
            <v>1</v>
          </cell>
          <cell r="C375" t="str">
            <v>dzień turnieju.</v>
          </cell>
          <cell r="I375" t="str">
            <v>Nr meczu</v>
          </cell>
          <cell r="N375" t="str">
            <v>Godz.</v>
          </cell>
          <cell r="R375" t="str">
            <v>S. prow.</v>
          </cell>
          <cell r="AF375" t="str">
            <v>wygrany</v>
          </cell>
          <cell r="AG375" t="str">
            <v>przegrany</v>
          </cell>
        </row>
        <row r="376">
          <cell r="B376" t="str">
            <v>Boisko</v>
          </cell>
          <cell r="C376" t="str">
            <v>Gra</v>
          </cell>
          <cell r="I376">
            <v>54</v>
          </cell>
          <cell r="N376" t="str">
            <v>rozp.</v>
          </cell>
          <cell r="P376" t="str">
            <v>zak.</v>
          </cell>
          <cell r="R376" t="str">
            <v>S. serw.</v>
          </cell>
        </row>
        <row r="377">
          <cell r="A377">
            <v>54</v>
          </cell>
          <cell r="B377">
            <v>3</v>
          </cell>
          <cell r="C377" t="str">
            <v>podwójna chłopców</v>
          </cell>
          <cell r="H377">
            <v>6</v>
          </cell>
          <cell r="I377">
            <v>21</v>
          </cell>
          <cell r="J377">
            <v>10</v>
          </cell>
          <cell r="K377">
            <v>21</v>
          </cell>
          <cell r="N377">
            <v>0.5673611111111111</v>
          </cell>
          <cell r="P377">
            <v>0.5833333333333334</v>
          </cell>
          <cell r="R377">
            <v>0.015972222222222276</v>
          </cell>
          <cell r="S377" t="str">
            <v>godz. 13:50</v>
          </cell>
          <cell r="X377">
            <v>54</v>
          </cell>
          <cell r="Y377" t="str">
            <v>podwójna chłopców</v>
          </cell>
          <cell r="Z377" t="str">
            <v>K5446</v>
          </cell>
          <cell r="AA377" t="str">
            <v>P4611</v>
          </cell>
          <cell r="AB377" t="str">
            <v>G4791</v>
          </cell>
          <cell r="AC377" t="str">
            <v>K4719</v>
          </cell>
          <cell r="AD377" t="str">
            <v>G4791</v>
          </cell>
          <cell r="AE377" t="str">
            <v>K4719</v>
          </cell>
          <cell r="AF377" t="str">
            <v>21:6,21:10</v>
          </cell>
          <cell r="AG377" t="str">
            <v>6:21,10:21</v>
          </cell>
          <cell r="AH377" t="str">
            <v/>
          </cell>
          <cell r="AI377">
            <v>6</v>
          </cell>
          <cell r="AJ377">
            <v>21</v>
          </cell>
          <cell r="AK377">
            <v>10</v>
          </cell>
          <cell r="AL377">
            <v>21</v>
          </cell>
          <cell r="AM377">
            <v>0</v>
          </cell>
          <cell r="AN377">
            <v>0</v>
          </cell>
        </row>
        <row r="378">
          <cell r="A378" t="str">
            <v/>
          </cell>
          <cell r="B378" t="str">
            <v>Bartłomiej KUCHARCZYK (UKSOSIR Badminton Sławno)</v>
          </cell>
          <cell r="H378" t="str">
            <v>K5446</v>
          </cell>
          <cell r="K378" t="str">
            <v>G4791</v>
          </cell>
          <cell r="N378" t="str">
            <v>Nestor GABRYSIAK (UKSOSIR Badminton Sławno)</v>
          </cell>
        </row>
        <row r="379">
          <cell r="A379" t="str">
            <v/>
          </cell>
          <cell r="B379" t="str">
            <v>Dorian PASTERNAK (UKSOSIR Badminton Sławno)</v>
          </cell>
          <cell r="H379" t="str">
            <v>P4611</v>
          </cell>
          <cell r="K379" t="str">
            <v>K4719</v>
          </cell>
          <cell r="N379" t="str">
            <v>Michał KAZUSEK (UKSOSIR Badminton Sławno)</v>
          </cell>
        </row>
        <row r="381">
          <cell r="B381" t="str">
            <v/>
          </cell>
          <cell r="K381" t="str">
            <v>zwycięzca(cy): 21:6,21:10</v>
          </cell>
        </row>
        <row r="382">
          <cell r="B382">
            <v>1</v>
          </cell>
          <cell r="C382" t="str">
            <v>dzień turnieju.</v>
          </cell>
          <cell r="I382" t="str">
            <v>Nr meczu</v>
          </cell>
          <cell r="N382" t="str">
            <v>Godz.</v>
          </cell>
          <cell r="R382" t="str">
            <v>S. prow.</v>
          </cell>
          <cell r="AF382" t="str">
            <v>wygrany</v>
          </cell>
          <cell r="AG382" t="str">
            <v>przegrany</v>
          </cell>
        </row>
        <row r="383">
          <cell r="B383" t="str">
            <v>Boisko</v>
          </cell>
          <cell r="C383" t="str">
            <v>Gra</v>
          </cell>
          <cell r="I383">
            <v>55</v>
          </cell>
          <cell r="N383" t="str">
            <v>rozp.</v>
          </cell>
          <cell r="P383" t="str">
            <v>zak.</v>
          </cell>
          <cell r="R383" t="str">
            <v>S. serw.</v>
          </cell>
        </row>
        <row r="384">
          <cell r="A384">
            <v>55</v>
          </cell>
          <cell r="C384" t="str">
            <v>podwójna chłopców</v>
          </cell>
          <cell r="H384">
            <v>0</v>
          </cell>
          <cell r="I384">
            <v>21</v>
          </cell>
          <cell r="J384">
            <v>0</v>
          </cell>
          <cell r="K384">
            <v>21</v>
          </cell>
          <cell r="R384">
            <v>0</v>
          </cell>
          <cell r="S384" t="str">
            <v>godz. 13:50</v>
          </cell>
          <cell r="X384">
            <v>55</v>
          </cell>
          <cell r="Y384" t="str">
            <v>podwójna chłopców</v>
          </cell>
          <cell r="Z384" t="str">
            <v>P5370</v>
          </cell>
          <cell r="AA384" t="str">
            <v>W5498</v>
          </cell>
          <cell r="AB384" t="str">
            <v>J5465</v>
          </cell>
          <cell r="AC384" t="str">
            <v>Ł5583</v>
          </cell>
          <cell r="AD384" t="str">
            <v>J5465</v>
          </cell>
          <cell r="AE384" t="str">
            <v>Ł5583</v>
          </cell>
          <cell r="AF384" t="str">
            <v>21:0,21:0</v>
          </cell>
          <cell r="AG384" t="str">
            <v>0:21,0:21</v>
          </cell>
          <cell r="AH384" t="str">
            <v/>
          </cell>
          <cell r="AI384">
            <v>0</v>
          </cell>
          <cell r="AJ384">
            <v>21</v>
          </cell>
          <cell r="AK384">
            <v>0</v>
          </cell>
          <cell r="AL384">
            <v>21</v>
          </cell>
          <cell r="AM384">
            <v>0</v>
          </cell>
          <cell r="AN384">
            <v>0</v>
          </cell>
        </row>
        <row r="385">
          <cell r="A385" t="str">
            <v/>
          </cell>
          <cell r="B385" t="str">
            <v>Jakub PASZKIEWICZ (MMKS Gdańsk)</v>
          </cell>
          <cell r="H385" t="str">
            <v>P5370</v>
          </cell>
          <cell r="K385" t="str">
            <v>J5465</v>
          </cell>
          <cell r="N385" t="str">
            <v>Kasper JERECZEK (MKB Lednik Miastko)</v>
          </cell>
        </row>
        <row r="386">
          <cell r="A386" t="str">
            <v/>
          </cell>
          <cell r="B386" t="str">
            <v>Szymon WOLNIAK (MMKS Gdańsk)</v>
          </cell>
          <cell r="H386" t="str">
            <v>W5498</v>
          </cell>
          <cell r="K386" t="str">
            <v>Ł5583</v>
          </cell>
          <cell r="N386" t="str">
            <v>Hubert ŁOPACKI (MKB Lednik Miastko)</v>
          </cell>
        </row>
        <row r="388">
          <cell r="B388" t="str">
            <v/>
          </cell>
          <cell r="K388" t="str">
            <v>zwycięzca(cy): 21:0,21:0</v>
          </cell>
        </row>
        <row r="389">
          <cell r="B389">
            <v>1</v>
          </cell>
          <cell r="C389" t="str">
            <v>dzień turnieju.</v>
          </cell>
          <cell r="I389" t="str">
            <v>Nr meczu</v>
          </cell>
          <cell r="N389" t="str">
            <v>Godz.</v>
          </cell>
          <cell r="R389" t="str">
            <v>S. prow.</v>
          </cell>
          <cell r="AF389" t="str">
            <v>wygrany</v>
          </cell>
          <cell r="AG389" t="str">
            <v>przegrany</v>
          </cell>
        </row>
        <row r="390">
          <cell r="B390" t="str">
            <v>Boisko</v>
          </cell>
          <cell r="C390" t="str">
            <v>Gra</v>
          </cell>
          <cell r="I390">
            <v>56</v>
          </cell>
          <cell r="N390" t="str">
            <v>rozp.</v>
          </cell>
          <cell r="P390" t="str">
            <v>zak.</v>
          </cell>
          <cell r="R390" t="str">
            <v>S. serw.</v>
          </cell>
        </row>
        <row r="391">
          <cell r="A391">
            <v>56</v>
          </cell>
          <cell r="B391">
            <v>4</v>
          </cell>
          <cell r="C391" t="str">
            <v>podwójna juniorów</v>
          </cell>
          <cell r="H391">
            <v>16</v>
          </cell>
          <cell r="I391">
            <v>21</v>
          </cell>
          <cell r="J391">
            <v>12</v>
          </cell>
          <cell r="K391">
            <v>21</v>
          </cell>
          <cell r="N391">
            <v>0.5659722222222222</v>
          </cell>
          <cell r="P391">
            <v>0.5777777777777778</v>
          </cell>
          <cell r="R391">
            <v>0.011805555555555625</v>
          </cell>
          <cell r="S391" t="str">
            <v>godz. 13:50</v>
          </cell>
          <cell r="X391">
            <v>56</v>
          </cell>
          <cell r="Y391" t="str">
            <v>podwójna juniorów</v>
          </cell>
          <cell r="Z391" t="str">
            <v>G3385</v>
          </cell>
          <cell r="AA391" t="str">
            <v>S4265</v>
          </cell>
          <cell r="AB391" t="str">
            <v>G3672</v>
          </cell>
          <cell r="AC391" t="str">
            <v>R3535</v>
          </cell>
          <cell r="AD391" t="str">
            <v>G3672</v>
          </cell>
          <cell r="AE391" t="str">
            <v>R3535</v>
          </cell>
          <cell r="AF391" t="str">
            <v>21:16,21:12</v>
          </cell>
          <cell r="AG391" t="str">
            <v>16:21,12:21</v>
          </cell>
          <cell r="AH391" t="str">
            <v/>
          </cell>
          <cell r="AI391">
            <v>16</v>
          </cell>
          <cell r="AJ391">
            <v>21</v>
          </cell>
          <cell r="AK391">
            <v>12</v>
          </cell>
          <cell r="AL391">
            <v>21</v>
          </cell>
          <cell r="AM391">
            <v>0</v>
          </cell>
          <cell r="AN391">
            <v>0</v>
          </cell>
        </row>
        <row r="392">
          <cell r="A392" t="str">
            <v/>
          </cell>
          <cell r="B392" t="str">
            <v>Michał GRABOWSKI (MKB Lednik Miastko)</v>
          </cell>
          <cell r="H392" t="str">
            <v>G3385</v>
          </cell>
          <cell r="K392" t="str">
            <v>G3672</v>
          </cell>
          <cell r="N392" t="str">
            <v>Kamil GOCAN (MKB Lednik Miastko)</v>
          </cell>
        </row>
        <row r="393">
          <cell r="A393" t="str">
            <v/>
          </cell>
          <cell r="B393" t="str">
            <v>Łukasz STĘPNIEWSKI (MKB Lednik Miastko)</v>
          </cell>
          <cell r="H393" t="str">
            <v>S4265</v>
          </cell>
          <cell r="K393" t="str">
            <v>R3535</v>
          </cell>
          <cell r="N393" t="str">
            <v>Nikodem RATKOWSKI (ZKB Maced Polanów)</v>
          </cell>
        </row>
        <row r="395">
          <cell r="B395" t="str">
            <v/>
          </cell>
          <cell r="K395" t="str">
            <v>zwycięzca(cy): 21:16,21:12</v>
          </cell>
        </row>
        <row r="396">
          <cell r="B396">
            <v>1</v>
          </cell>
          <cell r="C396" t="str">
            <v>dzień turnieju.</v>
          </cell>
          <cell r="I396" t="str">
            <v>Nr meczu</v>
          </cell>
          <cell r="N396" t="str">
            <v>Godz.</v>
          </cell>
          <cell r="R396" t="str">
            <v>S. prow.</v>
          </cell>
          <cell r="AF396" t="str">
            <v>wygrany</v>
          </cell>
          <cell r="AG396" t="str">
            <v>przegrany</v>
          </cell>
        </row>
        <row r="397">
          <cell r="B397" t="str">
            <v>Boisko</v>
          </cell>
          <cell r="C397" t="str">
            <v>Gra</v>
          </cell>
          <cell r="I397">
            <v>57</v>
          </cell>
          <cell r="N397" t="str">
            <v>rozp.</v>
          </cell>
          <cell r="P397" t="str">
            <v>zak.</v>
          </cell>
          <cell r="R397" t="str">
            <v>S. serw.</v>
          </cell>
        </row>
        <row r="398">
          <cell r="A398">
            <v>57</v>
          </cell>
          <cell r="B398">
            <v>1</v>
          </cell>
          <cell r="C398" t="str">
            <v>pojedyncza dziewcząt</v>
          </cell>
          <cell r="H398">
            <v>21</v>
          </cell>
          <cell r="I398">
            <v>1</v>
          </cell>
          <cell r="J398">
            <v>21</v>
          </cell>
          <cell r="K398">
            <v>1</v>
          </cell>
          <cell r="N398">
            <v>0.5729166666666666</v>
          </cell>
          <cell r="P398">
            <v>0.5833333333333334</v>
          </cell>
          <cell r="R398">
            <v>0.01041666666666674</v>
          </cell>
          <cell r="S398" t="str">
            <v>godz. 14:20</v>
          </cell>
          <cell r="X398">
            <v>57</v>
          </cell>
          <cell r="Y398" t="str">
            <v>pojedyncza dziewcząt</v>
          </cell>
          <cell r="Z398" t="str">
            <v>D4545</v>
          </cell>
          <cell r="AA398" t="str">
            <v/>
          </cell>
          <cell r="AB398" t="str">
            <v>R5626</v>
          </cell>
          <cell r="AC398" t="str">
            <v/>
          </cell>
          <cell r="AD398" t="str">
            <v>D4545</v>
          </cell>
          <cell r="AE398" t="str">
            <v/>
          </cell>
          <cell r="AF398" t="str">
            <v>21:1,21:1</v>
          </cell>
          <cell r="AG398" t="str">
            <v>1:21,1:21</v>
          </cell>
          <cell r="AH398" t="str">
            <v/>
          </cell>
          <cell r="AI398">
            <v>21</v>
          </cell>
          <cell r="AJ398">
            <v>1</v>
          </cell>
          <cell r="AK398">
            <v>21</v>
          </cell>
          <cell r="AL398">
            <v>1</v>
          </cell>
          <cell r="AM398">
            <v>0</v>
          </cell>
          <cell r="AN398">
            <v>0</v>
          </cell>
        </row>
        <row r="399">
          <cell r="A399" t="str">
            <v/>
          </cell>
          <cell r="B399" t="str">
            <v>Joanna DORAWA (MKB Lednik Miastko)</v>
          </cell>
          <cell r="H399" t="str">
            <v>D4545</v>
          </cell>
          <cell r="K399" t="str">
            <v>R5626</v>
          </cell>
          <cell r="N399" t="str">
            <v>Anna RADTKE (ULKS U-2 Lotka Bytów)</v>
          </cell>
        </row>
        <row r="400">
          <cell r="A400" t="str">
            <v/>
          </cell>
          <cell r="B400" t="str">
            <v/>
          </cell>
          <cell r="H400" t="str">
            <v/>
          </cell>
          <cell r="K400" t="str">
            <v/>
          </cell>
          <cell r="N400" t="str">
            <v/>
          </cell>
        </row>
        <row r="402">
          <cell r="B402" t="str">
            <v>zwycięzca(cy): 21:1,21:1</v>
          </cell>
          <cell r="K402" t="str">
            <v/>
          </cell>
        </row>
        <row r="403">
          <cell r="B403">
            <v>1</v>
          </cell>
          <cell r="C403" t="str">
            <v>dzień turnieju.</v>
          </cell>
          <cell r="I403" t="str">
            <v>Nr meczu</v>
          </cell>
          <cell r="N403" t="str">
            <v>Godz.</v>
          </cell>
          <cell r="R403" t="str">
            <v>S. prow.</v>
          </cell>
          <cell r="AF403" t="str">
            <v>wygrany</v>
          </cell>
          <cell r="AG403" t="str">
            <v>przegrany</v>
          </cell>
        </row>
        <row r="404">
          <cell r="B404" t="str">
            <v>Boisko</v>
          </cell>
          <cell r="C404" t="str">
            <v>Gra</v>
          </cell>
          <cell r="I404">
            <v>58</v>
          </cell>
          <cell r="N404" t="str">
            <v>rozp.</v>
          </cell>
          <cell r="P404" t="str">
            <v>zak.</v>
          </cell>
          <cell r="R404" t="str">
            <v>S. serw.</v>
          </cell>
        </row>
        <row r="405">
          <cell r="A405">
            <v>58</v>
          </cell>
          <cell r="C405" t="str">
            <v>pojedyncza dziewcząt</v>
          </cell>
          <cell r="H405">
            <v>21</v>
          </cell>
          <cell r="I405">
            <v>10</v>
          </cell>
          <cell r="J405">
            <v>21</v>
          </cell>
          <cell r="K405">
            <v>10</v>
          </cell>
          <cell r="R405">
            <v>0</v>
          </cell>
          <cell r="S405" t="str">
            <v>godz. 14:20</v>
          </cell>
          <cell r="X405">
            <v>58</v>
          </cell>
          <cell r="Y405" t="str">
            <v>pojedyncza dziewcząt</v>
          </cell>
          <cell r="Z405" t="str">
            <v>D4628</v>
          </cell>
          <cell r="AA405" t="str">
            <v/>
          </cell>
          <cell r="AB405" t="str">
            <v>M5462</v>
          </cell>
          <cell r="AC405" t="str">
            <v/>
          </cell>
          <cell r="AD405" t="str">
            <v>D4628</v>
          </cell>
          <cell r="AE405" t="str">
            <v/>
          </cell>
          <cell r="AF405" t="str">
            <v>21:10,21:10</v>
          </cell>
          <cell r="AG405" t="str">
            <v>10:21,10:21</v>
          </cell>
          <cell r="AH405" t="str">
            <v/>
          </cell>
          <cell r="AI405">
            <v>21</v>
          </cell>
          <cell r="AJ405">
            <v>10</v>
          </cell>
          <cell r="AK405">
            <v>21</v>
          </cell>
          <cell r="AL405">
            <v>10</v>
          </cell>
          <cell r="AM405">
            <v>0</v>
          </cell>
          <cell r="AN405">
            <v>0</v>
          </cell>
        </row>
        <row r="406">
          <cell r="A406" t="str">
            <v/>
          </cell>
          <cell r="B406" t="str">
            <v>Anna DUDA (ULKS U-2 Lotka Bytów)</v>
          </cell>
          <cell r="H406" t="str">
            <v>D4628</v>
          </cell>
          <cell r="K406" t="str">
            <v>M5462</v>
          </cell>
          <cell r="N406" t="str">
            <v>Natalia MACIUPA (MKB Lednik Miastko)</v>
          </cell>
        </row>
        <row r="407">
          <cell r="A407" t="str">
            <v/>
          </cell>
          <cell r="B407" t="str">
            <v/>
          </cell>
          <cell r="H407" t="str">
            <v/>
          </cell>
          <cell r="K407" t="str">
            <v/>
          </cell>
          <cell r="N407" t="str">
            <v/>
          </cell>
        </row>
        <row r="409">
          <cell r="B409" t="str">
            <v>zwycięzca(cy): 21:10,21:10</v>
          </cell>
          <cell r="K409" t="str">
            <v/>
          </cell>
        </row>
        <row r="410">
          <cell r="B410">
            <v>1</v>
          </cell>
          <cell r="C410" t="str">
            <v>dzień turnieju.</v>
          </cell>
          <cell r="I410" t="str">
            <v>Nr meczu</v>
          </cell>
          <cell r="N410" t="str">
            <v>Godz.</v>
          </cell>
          <cell r="R410" t="str">
            <v>S. prow.</v>
          </cell>
          <cell r="AF410" t="str">
            <v>wygrany</v>
          </cell>
          <cell r="AG410" t="str">
            <v>przegrany</v>
          </cell>
        </row>
        <row r="411">
          <cell r="B411" t="str">
            <v>Boisko</v>
          </cell>
          <cell r="C411" t="str">
            <v>Gra</v>
          </cell>
          <cell r="I411">
            <v>59</v>
          </cell>
          <cell r="N411" t="str">
            <v>rozp.</v>
          </cell>
          <cell r="P411" t="str">
            <v>zak.</v>
          </cell>
          <cell r="R411" t="str">
            <v>S. serw.</v>
          </cell>
        </row>
        <row r="412">
          <cell r="A412">
            <v>59</v>
          </cell>
          <cell r="B412">
            <v>2</v>
          </cell>
          <cell r="C412" t="str">
            <v>pojedyncza dziewcząt</v>
          </cell>
          <cell r="H412">
            <v>21</v>
          </cell>
          <cell r="I412">
            <v>7</v>
          </cell>
          <cell r="J412">
            <v>21</v>
          </cell>
          <cell r="K412">
            <v>9</v>
          </cell>
          <cell r="N412">
            <v>0.5729166666666666</v>
          </cell>
          <cell r="P412">
            <v>0.5833333333333334</v>
          </cell>
          <cell r="R412">
            <v>0.01041666666666674</v>
          </cell>
          <cell r="S412" t="str">
            <v>godz. 14:20</v>
          </cell>
          <cell r="X412">
            <v>59</v>
          </cell>
          <cell r="Y412" t="str">
            <v>pojedyncza dziewcząt</v>
          </cell>
          <cell r="Z412" t="str">
            <v>S4547</v>
          </cell>
          <cell r="AA412" t="str">
            <v/>
          </cell>
          <cell r="AB412" t="str">
            <v>N5113</v>
          </cell>
          <cell r="AC412" t="str">
            <v/>
          </cell>
          <cell r="AD412" t="str">
            <v>S4547</v>
          </cell>
          <cell r="AE412" t="str">
            <v/>
          </cell>
          <cell r="AF412" t="str">
            <v>21:7,21:9</v>
          </cell>
          <cell r="AG412" t="str">
            <v>7:21,9:21</v>
          </cell>
          <cell r="AH412" t="str">
            <v/>
          </cell>
          <cell r="AI412">
            <v>21</v>
          </cell>
          <cell r="AJ412">
            <v>7</v>
          </cell>
          <cell r="AK412">
            <v>21</v>
          </cell>
          <cell r="AL412">
            <v>9</v>
          </cell>
          <cell r="AM412">
            <v>0</v>
          </cell>
          <cell r="AN412">
            <v>0</v>
          </cell>
        </row>
        <row r="413">
          <cell r="A413" t="str">
            <v/>
          </cell>
          <cell r="B413" t="str">
            <v>Aleksandra SZWEDA (MKB Lednik Miastko)</v>
          </cell>
          <cell r="H413" t="str">
            <v>S4547</v>
          </cell>
          <cell r="K413" t="str">
            <v>N5113</v>
          </cell>
          <cell r="N413" t="str">
            <v>Weronika NIKLAS (ULKS U-2 Lotka Bytów)</v>
          </cell>
        </row>
        <row r="414">
          <cell r="A414" t="str">
            <v/>
          </cell>
          <cell r="B414" t="str">
            <v/>
          </cell>
          <cell r="H414" t="str">
            <v/>
          </cell>
          <cell r="K414" t="str">
            <v/>
          </cell>
          <cell r="N414" t="str">
            <v/>
          </cell>
        </row>
        <row r="416">
          <cell r="B416" t="str">
            <v>zwycięzca(cy): 21:7,21:9</v>
          </cell>
          <cell r="K416" t="str">
            <v/>
          </cell>
        </row>
        <row r="417">
          <cell r="B417">
            <v>1</v>
          </cell>
          <cell r="C417" t="str">
            <v>dzień turnieju.</v>
          </cell>
          <cell r="I417" t="str">
            <v>Nr meczu</v>
          </cell>
          <cell r="N417" t="str">
            <v>Godz.</v>
          </cell>
          <cell r="R417" t="str">
            <v>S. prow.</v>
          </cell>
          <cell r="AF417" t="str">
            <v>wygrany</v>
          </cell>
          <cell r="AG417" t="str">
            <v>przegrany</v>
          </cell>
        </row>
        <row r="418">
          <cell r="B418" t="str">
            <v>Boisko</v>
          </cell>
          <cell r="C418" t="str">
            <v>Gra</v>
          </cell>
          <cell r="I418">
            <v>60</v>
          </cell>
          <cell r="N418" t="str">
            <v>rozp.</v>
          </cell>
          <cell r="P418" t="str">
            <v>zak.</v>
          </cell>
          <cell r="R418" t="str">
            <v>S. serw.</v>
          </cell>
        </row>
        <row r="419">
          <cell r="A419">
            <v>60</v>
          </cell>
          <cell r="B419">
            <v>4</v>
          </cell>
          <cell r="C419" t="str">
            <v>pojedyncza dziewcząt</v>
          </cell>
          <cell r="H419">
            <v>21</v>
          </cell>
          <cell r="I419">
            <v>8</v>
          </cell>
          <cell r="J419">
            <v>21</v>
          </cell>
          <cell r="K419">
            <v>2</v>
          </cell>
          <cell r="N419">
            <v>0.579861111111111</v>
          </cell>
          <cell r="P419">
            <v>0.5916666666666667</v>
          </cell>
          <cell r="R419">
            <v>0.011805555555555625</v>
          </cell>
          <cell r="S419" t="str">
            <v>godz. 14:20</v>
          </cell>
          <cell r="X419">
            <v>60</v>
          </cell>
          <cell r="Y419" t="str">
            <v>pojedyncza dziewcząt</v>
          </cell>
          <cell r="Z419" t="str">
            <v>P4629</v>
          </cell>
          <cell r="AA419" t="str">
            <v/>
          </cell>
          <cell r="AB419" t="str">
            <v>K5461</v>
          </cell>
          <cell r="AC419" t="str">
            <v/>
          </cell>
          <cell r="AD419" t="str">
            <v>P4629</v>
          </cell>
          <cell r="AE419" t="str">
            <v/>
          </cell>
          <cell r="AF419" t="str">
            <v>21:8,21:2</v>
          </cell>
          <cell r="AG419" t="str">
            <v>8:21,2:21</v>
          </cell>
          <cell r="AH419" t="str">
            <v/>
          </cell>
          <cell r="AI419">
            <v>21</v>
          </cell>
          <cell r="AJ419">
            <v>8</v>
          </cell>
          <cell r="AK419">
            <v>21</v>
          </cell>
          <cell r="AL419">
            <v>2</v>
          </cell>
          <cell r="AM419">
            <v>0</v>
          </cell>
          <cell r="AN419">
            <v>0</v>
          </cell>
        </row>
        <row r="420">
          <cell r="A420" t="str">
            <v/>
          </cell>
          <cell r="B420" t="str">
            <v>Klaudia PEPLIŃSKA (ULKS U-2 Lotka Bytów)</v>
          </cell>
          <cell r="H420" t="str">
            <v>P4629</v>
          </cell>
          <cell r="K420" t="str">
            <v>K5461</v>
          </cell>
          <cell r="N420" t="str">
            <v>Joanna KOSARZYCKA (MKB Lednik Miastko)</v>
          </cell>
        </row>
        <row r="421">
          <cell r="A421" t="str">
            <v/>
          </cell>
          <cell r="B421" t="str">
            <v/>
          </cell>
          <cell r="H421" t="str">
            <v/>
          </cell>
          <cell r="K421" t="str">
            <v/>
          </cell>
          <cell r="N421" t="str">
            <v/>
          </cell>
        </row>
        <row r="423">
          <cell r="B423" t="str">
            <v>zwycięzca(cy): 21:8,21:2</v>
          </cell>
          <cell r="K423" t="str">
            <v/>
          </cell>
        </row>
        <row r="424">
          <cell r="B424">
            <v>1</v>
          </cell>
          <cell r="C424" t="str">
            <v>dzień turnieju.</v>
          </cell>
          <cell r="I424" t="str">
            <v>Nr meczu</v>
          </cell>
          <cell r="N424" t="str">
            <v>Godz.</v>
          </cell>
          <cell r="R424" t="str">
            <v>S. prow.</v>
          </cell>
          <cell r="AF424" t="str">
            <v>wygrany</v>
          </cell>
          <cell r="AG424" t="str">
            <v>przegrany</v>
          </cell>
        </row>
        <row r="425">
          <cell r="B425" t="str">
            <v>Boisko</v>
          </cell>
          <cell r="C425" t="str">
            <v>Gra</v>
          </cell>
          <cell r="I425">
            <v>61</v>
          </cell>
          <cell r="N425" t="str">
            <v>rozp.</v>
          </cell>
          <cell r="P425" t="str">
            <v>zak.</v>
          </cell>
          <cell r="R425" t="str">
            <v>S. serw.</v>
          </cell>
        </row>
        <row r="426">
          <cell r="A426">
            <v>61</v>
          </cell>
          <cell r="B426">
            <v>3</v>
          </cell>
          <cell r="C426" t="str">
            <v>pojedyncza dziewcząt</v>
          </cell>
          <cell r="H426">
            <v>21</v>
          </cell>
          <cell r="I426">
            <v>11</v>
          </cell>
          <cell r="J426">
            <v>21</v>
          </cell>
          <cell r="K426">
            <v>13</v>
          </cell>
          <cell r="N426">
            <v>0.5833333333333334</v>
          </cell>
          <cell r="P426">
            <v>0.5958333333333333</v>
          </cell>
          <cell r="R426">
            <v>0.012499999999999956</v>
          </cell>
          <cell r="S426" t="str">
            <v>godz. 14:50</v>
          </cell>
          <cell r="X426">
            <v>61</v>
          </cell>
          <cell r="Y426" t="str">
            <v>pojedyncza dziewcząt</v>
          </cell>
          <cell r="Z426" t="str">
            <v>W4550</v>
          </cell>
          <cell r="AA426" t="str">
            <v/>
          </cell>
          <cell r="AB426" t="str">
            <v>S4318</v>
          </cell>
          <cell r="AC426" t="str">
            <v/>
          </cell>
          <cell r="AD426" t="str">
            <v>W4550</v>
          </cell>
          <cell r="AE426" t="str">
            <v/>
          </cell>
          <cell r="AF426" t="str">
            <v>21:11,21:13</v>
          </cell>
          <cell r="AG426" t="str">
            <v>11:21,13:21</v>
          </cell>
          <cell r="AH426" t="str">
            <v/>
          </cell>
          <cell r="AI426">
            <v>21</v>
          </cell>
          <cell r="AJ426">
            <v>11</v>
          </cell>
          <cell r="AK426">
            <v>21</v>
          </cell>
          <cell r="AL426">
            <v>13</v>
          </cell>
          <cell r="AM426">
            <v>0</v>
          </cell>
          <cell r="AN426">
            <v>0</v>
          </cell>
        </row>
        <row r="427">
          <cell r="A427" t="str">
            <v/>
          </cell>
          <cell r="B427" t="str">
            <v>Magdalena WOLSKA (MKB Lednik Miastko)</v>
          </cell>
          <cell r="H427" t="str">
            <v>W4550</v>
          </cell>
          <cell r="K427" t="str">
            <v>S4318</v>
          </cell>
          <cell r="N427" t="str">
            <v>Ola SIEPRAWSKA (ULKS U-2 Lotka Bytów)</v>
          </cell>
        </row>
        <row r="428">
          <cell r="A428" t="str">
            <v/>
          </cell>
          <cell r="B428" t="str">
            <v/>
          </cell>
          <cell r="H428" t="str">
            <v/>
          </cell>
          <cell r="K428" t="str">
            <v/>
          </cell>
          <cell r="N428" t="str">
            <v/>
          </cell>
        </row>
        <row r="430">
          <cell r="B430" t="str">
            <v>zwycięzca(cy): 21:11,21:13</v>
          </cell>
          <cell r="K430" t="str">
            <v/>
          </cell>
        </row>
        <row r="431">
          <cell r="B431">
            <v>1</v>
          </cell>
          <cell r="C431" t="str">
            <v>dzień turnieju.</v>
          </cell>
          <cell r="I431" t="str">
            <v>Nr meczu</v>
          </cell>
          <cell r="N431" t="str">
            <v>Godz.</v>
          </cell>
          <cell r="R431" t="str">
            <v>S. prow.</v>
          </cell>
          <cell r="AF431" t="str">
            <v>wygrany</v>
          </cell>
          <cell r="AG431" t="str">
            <v>przegrany</v>
          </cell>
        </row>
        <row r="432">
          <cell r="B432" t="str">
            <v>Boisko</v>
          </cell>
          <cell r="C432" t="str">
            <v>Gra</v>
          </cell>
          <cell r="I432">
            <v>62</v>
          </cell>
          <cell r="N432" t="str">
            <v>rozp.</v>
          </cell>
          <cell r="P432" t="str">
            <v>zak.</v>
          </cell>
          <cell r="R432" t="str">
            <v>S. serw.</v>
          </cell>
        </row>
        <row r="433">
          <cell r="A433">
            <v>62</v>
          </cell>
          <cell r="B433">
            <v>1</v>
          </cell>
          <cell r="C433" t="str">
            <v>pojedyncza dziewcząt</v>
          </cell>
          <cell r="H433">
            <v>21</v>
          </cell>
          <cell r="I433">
            <v>16</v>
          </cell>
          <cell r="J433">
            <v>21</v>
          </cell>
          <cell r="K433">
            <v>6</v>
          </cell>
          <cell r="N433">
            <v>0.5833333333333334</v>
          </cell>
          <cell r="P433">
            <v>0.5958333333333333</v>
          </cell>
          <cell r="R433">
            <v>0.012499999999999956</v>
          </cell>
          <cell r="S433" t="str">
            <v>godz. 14:50</v>
          </cell>
          <cell r="X433">
            <v>62</v>
          </cell>
          <cell r="Y433" t="str">
            <v>pojedyncza dziewcząt</v>
          </cell>
          <cell r="Z433" t="str">
            <v>B4319</v>
          </cell>
          <cell r="AA433" t="str">
            <v/>
          </cell>
          <cell r="AB433" t="str">
            <v>T4548</v>
          </cell>
          <cell r="AC433" t="str">
            <v/>
          </cell>
          <cell r="AD433" t="str">
            <v>B4319</v>
          </cell>
          <cell r="AE433" t="str">
            <v/>
          </cell>
          <cell r="AF433" t="str">
            <v>21:16,21:6</v>
          </cell>
          <cell r="AG433" t="str">
            <v>16:21,6:21</v>
          </cell>
          <cell r="AH433" t="str">
            <v/>
          </cell>
          <cell r="AI433">
            <v>21</v>
          </cell>
          <cell r="AJ433">
            <v>16</v>
          </cell>
          <cell r="AK433">
            <v>21</v>
          </cell>
          <cell r="AL433">
            <v>6</v>
          </cell>
          <cell r="AM433">
            <v>0</v>
          </cell>
          <cell r="AN433">
            <v>0</v>
          </cell>
        </row>
        <row r="434">
          <cell r="A434" t="str">
            <v/>
          </cell>
          <cell r="B434" t="str">
            <v>Laura BUJAK (ULKS U-2 Lotka Bytów)</v>
          </cell>
          <cell r="H434" t="str">
            <v>B4319</v>
          </cell>
          <cell r="K434" t="str">
            <v>T4548</v>
          </cell>
          <cell r="N434" t="str">
            <v>Żaklina TRUN (MKB Lednik Miastko)</v>
          </cell>
        </row>
        <row r="435">
          <cell r="A435" t="str">
            <v/>
          </cell>
          <cell r="B435" t="str">
            <v/>
          </cell>
          <cell r="H435" t="str">
            <v/>
          </cell>
          <cell r="K435" t="str">
            <v/>
          </cell>
          <cell r="N435" t="str">
            <v/>
          </cell>
        </row>
        <row r="437">
          <cell r="B437" t="str">
            <v>zwycięzca(cy): 21:16,21:6</v>
          </cell>
          <cell r="K437" t="str">
            <v/>
          </cell>
        </row>
        <row r="438">
          <cell r="B438">
            <v>1</v>
          </cell>
          <cell r="C438" t="str">
            <v>dzień turnieju.</v>
          </cell>
          <cell r="I438" t="str">
            <v>Nr meczu</v>
          </cell>
          <cell r="N438" t="str">
            <v>Godz.</v>
          </cell>
          <cell r="R438" t="str">
            <v>S. prow.</v>
          </cell>
          <cell r="AF438" t="str">
            <v>wygrany</v>
          </cell>
          <cell r="AG438" t="str">
            <v>przegrany</v>
          </cell>
        </row>
        <row r="439">
          <cell r="B439" t="str">
            <v>Boisko</v>
          </cell>
          <cell r="C439" t="str">
            <v>Gra</v>
          </cell>
          <cell r="I439">
            <v>63</v>
          </cell>
          <cell r="N439" t="str">
            <v>rozp.</v>
          </cell>
          <cell r="P439" t="str">
            <v>zak.</v>
          </cell>
          <cell r="R439" t="str">
            <v>S. serw.</v>
          </cell>
        </row>
        <row r="440">
          <cell r="A440">
            <v>63</v>
          </cell>
          <cell r="B440">
            <v>2</v>
          </cell>
          <cell r="C440" t="str">
            <v>pojedyncza dziewcząt</v>
          </cell>
          <cell r="H440">
            <v>21</v>
          </cell>
          <cell r="I440">
            <v>3</v>
          </cell>
          <cell r="J440">
            <v>21</v>
          </cell>
          <cell r="K440">
            <v>5</v>
          </cell>
          <cell r="N440">
            <v>0.5833333333333334</v>
          </cell>
          <cell r="P440">
            <v>0.5923611111111111</v>
          </cell>
          <cell r="R440">
            <v>0.009027777777777746</v>
          </cell>
          <cell r="S440" t="str">
            <v>godz. 14:50</v>
          </cell>
          <cell r="X440">
            <v>63</v>
          </cell>
          <cell r="Y440" t="str">
            <v>pojedyncza dziewcząt</v>
          </cell>
          <cell r="Z440" t="str">
            <v>O4640</v>
          </cell>
          <cell r="AA440" t="str">
            <v/>
          </cell>
          <cell r="AB440" t="str">
            <v>M4631</v>
          </cell>
          <cell r="AC440" t="str">
            <v/>
          </cell>
          <cell r="AD440" t="str">
            <v>O4640</v>
          </cell>
          <cell r="AE440" t="str">
            <v/>
          </cell>
          <cell r="AF440" t="str">
            <v>21:3,21:5</v>
          </cell>
          <cell r="AG440" t="str">
            <v>3:21,5:21</v>
          </cell>
          <cell r="AH440" t="str">
            <v/>
          </cell>
          <cell r="AI440">
            <v>21</v>
          </cell>
          <cell r="AJ440">
            <v>3</v>
          </cell>
          <cell r="AK440">
            <v>21</v>
          </cell>
          <cell r="AL440">
            <v>5</v>
          </cell>
          <cell r="AM440">
            <v>0</v>
          </cell>
          <cell r="AN440">
            <v>0</v>
          </cell>
        </row>
        <row r="441">
          <cell r="A441" t="str">
            <v/>
          </cell>
          <cell r="B441" t="str">
            <v>Klaudia OSTROWSKA (MKB Lednik Miastko)</v>
          </cell>
          <cell r="H441" t="str">
            <v>O4640</v>
          </cell>
          <cell r="K441" t="str">
            <v>M4631</v>
          </cell>
          <cell r="N441" t="str">
            <v>Agata MIELEWCZYK (ULKS U-2 Lotka Bytów)</v>
          </cell>
        </row>
        <row r="442">
          <cell r="A442" t="str">
            <v/>
          </cell>
          <cell r="B442" t="str">
            <v/>
          </cell>
          <cell r="H442" t="str">
            <v/>
          </cell>
          <cell r="K442" t="str">
            <v/>
          </cell>
          <cell r="N442" t="str">
            <v/>
          </cell>
        </row>
        <row r="444">
          <cell r="B444" t="str">
            <v>zwycięzca(cy): 21:3,21:5</v>
          </cell>
          <cell r="K444" t="str">
            <v/>
          </cell>
        </row>
        <row r="445">
          <cell r="B445">
            <v>1</v>
          </cell>
          <cell r="C445" t="str">
            <v>dzień turnieju.</v>
          </cell>
          <cell r="I445" t="str">
            <v>Nr meczu</v>
          </cell>
          <cell r="N445" t="str">
            <v>Godz.</v>
          </cell>
          <cell r="R445" t="str">
            <v>S. prow.</v>
          </cell>
          <cell r="AF445" t="str">
            <v>wygrany</v>
          </cell>
          <cell r="AG445" t="str">
            <v>przegrany</v>
          </cell>
        </row>
        <row r="446">
          <cell r="B446" t="str">
            <v>Boisko</v>
          </cell>
          <cell r="C446" t="str">
            <v>Gra</v>
          </cell>
          <cell r="I446">
            <v>64</v>
          </cell>
          <cell r="N446" t="str">
            <v>rozp.</v>
          </cell>
          <cell r="P446" t="str">
            <v>zak.</v>
          </cell>
          <cell r="R446" t="str">
            <v>S. serw.</v>
          </cell>
        </row>
        <row r="447">
          <cell r="A447">
            <v>64</v>
          </cell>
          <cell r="B447">
            <v>4</v>
          </cell>
          <cell r="C447" t="str">
            <v>pojedyncza juniorek</v>
          </cell>
          <cell r="H447">
            <v>21</v>
          </cell>
          <cell r="I447">
            <v>8</v>
          </cell>
          <cell r="J447">
            <v>21</v>
          </cell>
          <cell r="K447">
            <v>14</v>
          </cell>
          <cell r="N447">
            <v>0.5972222222222222</v>
          </cell>
          <cell r="P447">
            <v>0.6041666666666666</v>
          </cell>
          <cell r="R447">
            <v>0.00694444444444442</v>
          </cell>
          <cell r="S447" t="str">
            <v>godz. 14:50</v>
          </cell>
          <cell r="X447">
            <v>64</v>
          </cell>
          <cell r="Y447" t="str">
            <v>pojedyncza juniorek</v>
          </cell>
          <cell r="Z447" t="str">
            <v>P2838</v>
          </cell>
          <cell r="AA447" t="str">
            <v/>
          </cell>
          <cell r="AB447" t="str">
            <v>M4756</v>
          </cell>
          <cell r="AC447" t="str">
            <v/>
          </cell>
          <cell r="AD447" t="str">
            <v>P2838</v>
          </cell>
          <cell r="AE447" t="str">
            <v/>
          </cell>
          <cell r="AF447" t="str">
            <v>21:8,21:14</v>
          </cell>
          <cell r="AG447" t="str">
            <v>8:21,14:21</v>
          </cell>
          <cell r="AH447" t="str">
            <v/>
          </cell>
          <cell r="AI447">
            <v>21</v>
          </cell>
          <cell r="AJ447">
            <v>8</v>
          </cell>
          <cell r="AK447">
            <v>21</v>
          </cell>
          <cell r="AL447">
            <v>14</v>
          </cell>
          <cell r="AM447">
            <v>0</v>
          </cell>
          <cell r="AN447">
            <v>0</v>
          </cell>
        </row>
        <row r="448">
          <cell r="A448" t="str">
            <v/>
          </cell>
          <cell r="B448" t="str">
            <v>Aleksandra PAPRZYCKA (MKB Lednik Miastko)</v>
          </cell>
          <cell r="H448" t="str">
            <v>P2838</v>
          </cell>
          <cell r="K448" t="str">
            <v>M4756</v>
          </cell>
          <cell r="N448" t="str">
            <v>Emilia MIERZEJEWSKA (UKSOSIR Badminton Sławno)</v>
          </cell>
        </row>
        <row r="449">
          <cell r="A449" t="str">
            <v/>
          </cell>
          <cell r="B449" t="str">
            <v/>
          </cell>
          <cell r="H449" t="str">
            <v/>
          </cell>
          <cell r="K449" t="str">
            <v/>
          </cell>
          <cell r="N449" t="str">
            <v/>
          </cell>
        </row>
        <row r="451">
          <cell r="B451" t="str">
            <v>zwycięzca(cy): 21:8,21:14</v>
          </cell>
          <cell r="K451" t="str">
            <v/>
          </cell>
        </row>
        <row r="452">
          <cell r="B452">
            <v>1</v>
          </cell>
          <cell r="C452" t="str">
            <v>dzień turnieju.</v>
          </cell>
          <cell r="I452" t="str">
            <v>Nr meczu</v>
          </cell>
          <cell r="N452" t="str">
            <v>Godz.</v>
          </cell>
          <cell r="R452" t="str">
            <v>S. prow.</v>
          </cell>
          <cell r="AF452" t="str">
            <v>wygrany</v>
          </cell>
          <cell r="AG452" t="str">
            <v>przegrany</v>
          </cell>
        </row>
        <row r="453">
          <cell r="B453" t="str">
            <v>Boisko</v>
          </cell>
          <cell r="C453" t="str">
            <v>Gra</v>
          </cell>
          <cell r="I453">
            <v>65</v>
          </cell>
          <cell r="N453" t="str">
            <v>rozp.</v>
          </cell>
          <cell r="P453" t="str">
            <v>zak.</v>
          </cell>
          <cell r="R453" t="str">
            <v>S. serw.</v>
          </cell>
        </row>
        <row r="454">
          <cell r="A454">
            <v>65</v>
          </cell>
          <cell r="B454">
            <v>2</v>
          </cell>
          <cell r="C454" t="str">
            <v>pojedyncza juniorek</v>
          </cell>
          <cell r="H454">
            <v>21</v>
          </cell>
          <cell r="I454">
            <v>13</v>
          </cell>
          <cell r="J454">
            <v>21</v>
          </cell>
          <cell r="K454">
            <v>15</v>
          </cell>
          <cell r="N454">
            <v>0.5972222222222222</v>
          </cell>
          <cell r="P454">
            <v>0.6083333333333333</v>
          </cell>
          <cell r="R454">
            <v>0.011111111111111072</v>
          </cell>
          <cell r="S454" t="str">
            <v>godz. 15:20</v>
          </cell>
          <cell r="X454">
            <v>65</v>
          </cell>
          <cell r="Y454" t="str">
            <v>pojedyncza juniorek</v>
          </cell>
          <cell r="Z454" t="str">
            <v>N3738</v>
          </cell>
          <cell r="AA454" t="str">
            <v/>
          </cell>
          <cell r="AB454" t="str">
            <v>G3752</v>
          </cell>
          <cell r="AC454" t="str">
            <v/>
          </cell>
          <cell r="AD454" t="str">
            <v>N3738</v>
          </cell>
          <cell r="AE454" t="str">
            <v/>
          </cell>
          <cell r="AF454" t="str">
            <v>21:13,21:15</v>
          </cell>
          <cell r="AG454" t="str">
            <v>13:21,15:21</v>
          </cell>
          <cell r="AH454" t="str">
            <v/>
          </cell>
          <cell r="AI454">
            <v>21</v>
          </cell>
          <cell r="AJ454">
            <v>13</v>
          </cell>
          <cell r="AK454">
            <v>21</v>
          </cell>
          <cell r="AL454">
            <v>15</v>
          </cell>
          <cell r="AM454">
            <v>0</v>
          </cell>
          <cell r="AN454">
            <v>0</v>
          </cell>
        </row>
        <row r="455">
          <cell r="A455" t="str">
            <v/>
          </cell>
          <cell r="B455" t="str">
            <v>Aneta NIKLAS (ULKS U-2 Lotka Bytów)</v>
          </cell>
          <cell r="H455" t="str">
            <v>N3738</v>
          </cell>
          <cell r="K455" t="str">
            <v>G3752</v>
          </cell>
          <cell r="N455" t="str">
            <v>Martyna GOSTOMCZYK (UKSOSIR Badminton Sławno)</v>
          </cell>
        </row>
        <row r="456">
          <cell r="A456" t="str">
            <v/>
          </cell>
          <cell r="B456" t="str">
            <v/>
          </cell>
          <cell r="H456" t="str">
            <v/>
          </cell>
          <cell r="K456" t="str">
            <v/>
          </cell>
          <cell r="N456" t="str">
            <v/>
          </cell>
        </row>
        <row r="458">
          <cell r="B458" t="str">
            <v>zwycięzca(cy): 21:13,21:15</v>
          </cell>
          <cell r="K458" t="str">
            <v/>
          </cell>
        </row>
        <row r="459">
          <cell r="B459">
            <v>1</v>
          </cell>
          <cell r="C459" t="str">
            <v>dzień turnieju.</v>
          </cell>
          <cell r="I459" t="str">
            <v>Nr meczu</v>
          </cell>
          <cell r="N459" t="str">
            <v>Godz.</v>
          </cell>
          <cell r="R459" t="str">
            <v>S. prow.</v>
          </cell>
          <cell r="AF459" t="str">
            <v>wygrany</v>
          </cell>
          <cell r="AG459" t="str">
            <v>przegrany</v>
          </cell>
        </row>
        <row r="460">
          <cell r="B460" t="str">
            <v>Boisko</v>
          </cell>
          <cell r="C460" t="str">
            <v>Gra</v>
          </cell>
          <cell r="I460">
            <v>66</v>
          </cell>
          <cell r="N460" t="str">
            <v>rozp.</v>
          </cell>
          <cell r="P460" t="str">
            <v>zak.</v>
          </cell>
          <cell r="R460" t="str">
            <v>S. serw.</v>
          </cell>
        </row>
        <row r="461">
          <cell r="A461">
            <v>66</v>
          </cell>
          <cell r="B461">
            <v>1</v>
          </cell>
          <cell r="C461" t="str">
            <v>pojedyncza juniorek</v>
          </cell>
          <cell r="H461">
            <v>7</v>
          </cell>
          <cell r="I461">
            <v>21</v>
          </cell>
          <cell r="J461">
            <v>17</v>
          </cell>
          <cell r="K461">
            <v>21</v>
          </cell>
          <cell r="N461">
            <v>0.5972222222222222</v>
          </cell>
          <cell r="P461">
            <v>0.6125</v>
          </cell>
          <cell r="R461">
            <v>0.015277777777777835</v>
          </cell>
          <cell r="S461" t="str">
            <v>godz. 15:20</v>
          </cell>
          <cell r="X461">
            <v>66</v>
          </cell>
          <cell r="Y461" t="str">
            <v>pojedyncza juniorek</v>
          </cell>
          <cell r="Z461" t="str">
            <v>R3741</v>
          </cell>
          <cell r="AA461" t="str">
            <v/>
          </cell>
          <cell r="AB461" t="str">
            <v>M2837</v>
          </cell>
          <cell r="AC461" t="str">
            <v/>
          </cell>
          <cell r="AD461" t="str">
            <v>M2837</v>
          </cell>
          <cell r="AE461" t="str">
            <v/>
          </cell>
          <cell r="AF461" t="str">
            <v>21:7,21:17</v>
          </cell>
          <cell r="AG461" t="str">
            <v>7:21,17:21</v>
          </cell>
          <cell r="AH461" t="str">
            <v/>
          </cell>
          <cell r="AI461">
            <v>7</v>
          </cell>
          <cell r="AJ461">
            <v>21</v>
          </cell>
          <cell r="AK461">
            <v>17</v>
          </cell>
          <cell r="AL461">
            <v>21</v>
          </cell>
          <cell r="AM461">
            <v>0</v>
          </cell>
          <cell r="AN461">
            <v>0</v>
          </cell>
        </row>
        <row r="462">
          <cell r="A462" t="str">
            <v/>
          </cell>
          <cell r="B462" t="str">
            <v>Paula ROMAN (UKSOSIR Badminton Sławno)</v>
          </cell>
          <cell r="H462" t="str">
            <v>R3741</v>
          </cell>
          <cell r="K462" t="str">
            <v>M2837</v>
          </cell>
          <cell r="N462" t="str">
            <v>Marta MAŁYSZKO (MKB Lednik Miastko)</v>
          </cell>
        </row>
        <row r="463">
          <cell r="A463" t="str">
            <v/>
          </cell>
          <cell r="B463" t="str">
            <v/>
          </cell>
          <cell r="H463" t="str">
            <v/>
          </cell>
          <cell r="K463" t="str">
            <v/>
          </cell>
          <cell r="N463" t="str">
            <v/>
          </cell>
        </row>
        <row r="465">
          <cell r="B465" t="str">
            <v/>
          </cell>
          <cell r="K465" t="str">
            <v>zwycięzca(cy): 21:7,21:17</v>
          </cell>
        </row>
        <row r="466">
          <cell r="B466">
            <v>1</v>
          </cell>
          <cell r="C466" t="str">
            <v>dzień turnieju.</v>
          </cell>
          <cell r="I466" t="str">
            <v>Nr meczu</v>
          </cell>
          <cell r="N466" t="str">
            <v>Godz.</v>
          </cell>
          <cell r="R466" t="str">
            <v>S. prow.</v>
          </cell>
          <cell r="AF466" t="str">
            <v>wygrany</v>
          </cell>
          <cell r="AG466" t="str">
            <v>przegrany</v>
          </cell>
        </row>
        <row r="467">
          <cell r="B467" t="str">
            <v>Boisko</v>
          </cell>
          <cell r="C467" t="str">
            <v>Gra</v>
          </cell>
          <cell r="I467">
            <v>67</v>
          </cell>
          <cell r="N467" t="str">
            <v>rozp.</v>
          </cell>
          <cell r="P467" t="str">
            <v>zak.</v>
          </cell>
          <cell r="R467" t="str">
            <v>S. serw.</v>
          </cell>
        </row>
        <row r="468">
          <cell r="A468">
            <v>67</v>
          </cell>
          <cell r="C468" t="str">
            <v>pojedyncza chłopców</v>
          </cell>
          <cell r="H468">
            <v>21</v>
          </cell>
          <cell r="I468">
            <v>0</v>
          </cell>
          <cell r="J468">
            <v>21</v>
          </cell>
          <cell r="K468">
            <v>0</v>
          </cell>
          <cell r="R468">
            <v>0</v>
          </cell>
          <cell r="S468" t="str">
            <v>godz. 15:20</v>
          </cell>
          <cell r="X468">
            <v>67</v>
          </cell>
          <cell r="Y468" t="str">
            <v>pojedyncza chłopców</v>
          </cell>
          <cell r="Z468" t="str">
            <v>K5446</v>
          </cell>
          <cell r="AA468" t="str">
            <v/>
          </cell>
          <cell r="AB468" t="str">
            <v>W5498</v>
          </cell>
          <cell r="AC468" t="str">
            <v/>
          </cell>
          <cell r="AD468" t="str">
            <v>K5446</v>
          </cell>
          <cell r="AE468" t="str">
            <v/>
          </cell>
          <cell r="AF468" t="str">
            <v>21:0,21:0</v>
          </cell>
          <cell r="AG468" t="str">
            <v>0:21,0:21</v>
          </cell>
          <cell r="AH468" t="str">
            <v/>
          </cell>
          <cell r="AI468">
            <v>21</v>
          </cell>
          <cell r="AJ468">
            <v>0</v>
          </cell>
          <cell r="AK468">
            <v>21</v>
          </cell>
          <cell r="AL468">
            <v>0</v>
          </cell>
          <cell r="AM468">
            <v>0</v>
          </cell>
          <cell r="AN468">
            <v>0</v>
          </cell>
        </row>
        <row r="469">
          <cell r="A469" t="str">
            <v/>
          </cell>
          <cell r="B469" t="str">
            <v>Bartłomiej KUCHARCZYK (UKSOSIR Badminton Sławno)</v>
          </cell>
          <cell r="H469" t="str">
            <v>K5446</v>
          </cell>
          <cell r="K469" t="str">
            <v>W5498</v>
          </cell>
          <cell r="N469" t="str">
            <v>Szymon WOLNIAK (MMKS Gdańsk)</v>
          </cell>
        </row>
        <row r="470">
          <cell r="A470" t="str">
            <v/>
          </cell>
          <cell r="B470" t="str">
            <v/>
          </cell>
          <cell r="H470" t="str">
            <v/>
          </cell>
          <cell r="K470" t="str">
            <v/>
          </cell>
          <cell r="N470" t="str">
            <v/>
          </cell>
        </row>
        <row r="472">
          <cell r="B472" t="str">
            <v>zwycięzca(cy): 21:0,21:0</v>
          </cell>
          <cell r="K472" t="str">
            <v/>
          </cell>
        </row>
        <row r="473">
          <cell r="B473">
            <v>1</v>
          </cell>
          <cell r="C473" t="str">
            <v>dzień turnieju.</v>
          </cell>
          <cell r="I473" t="str">
            <v>Nr meczu</v>
          </cell>
          <cell r="N473" t="str">
            <v>Godz.</v>
          </cell>
          <cell r="R473" t="str">
            <v>S. prow.</v>
          </cell>
          <cell r="AF473" t="str">
            <v>wygrany</v>
          </cell>
          <cell r="AG473" t="str">
            <v>przegrany</v>
          </cell>
        </row>
        <row r="474">
          <cell r="B474" t="str">
            <v>Boisko</v>
          </cell>
          <cell r="C474" t="str">
            <v>Gra</v>
          </cell>
          <cell r="I474">
            <v>68</v>
          </cell>
          <cell r="N474" t="str">
            <v>rozp.</v>
          </cell>
          <cell r="P474" t="str">
            <v>zak.</v>
          </cell>
          <cell r="R474" t="str">
            <v>S. serw.</v>
          </cell>
        </row>
        <row r="475">
          <cell r="A475">
            <v>68</v>
          </cell>
          <cell r="B475">
            <v>3</v>
          </cell>
          <cell r="C475" t="str">
            <v>pojedyncza chłopców</v>
          </cell>
          <cell r="H475">
            <v>21</v>
          </cell>
          <cell r="I475">
            <v>10</v>
          </cell>
          <cell r="J475">
            <v>21</v>
          </cell>
          <cell r="K475">
            <v>12</v>
          </cell>
          <cell r="N475">
            <v>0.5972222222222222</v>
          </cell>
          <cell r="P475">
            <v>0.6131944444444445</v>
          </cell>
          <cell r="R475">
            <v>0.015972222222222276</v>
          </cell>
          <cell r="S475" t="str">
            <v>godz. 15:20</v>
          </cell>
          <cell r="X475">
            <v>68</v>
          </cell>
          <cell r="Y475" t="str">
            <v>pojedyncza chłopców</v>
          </cell>
          <cell r="Z475" t="str">
            <v>M4698</v>
          </cell>
          <cell r="AA475" t="str">
            <v/>
          </cell>
          <cell r="AB475" t="str">
            <v>P5456</v>
          </cell>
          <cell r="AC475" t="str">
            <v/>
          </cell>
          <cell r="AD475" t="str">
            <v>M4698</v>
          </cell>
          <cell r="AE475" t="str">
            <v/>
          </cell>
          <cell r="AF475" t="str">
            <v>21:10,21:12</v>
          </cell>
          <cell r="AG475" t="str">
            <v>10:21,12:21</v>
          </cell>
          <cell r="AH475" t="str">
            <v/>
          </cell>
          <cell r="AI475">
            <v>21</v>
          </cell>
          <cell r="AJ475">
            <v>10</v>
          </cell>
          <cell r="AK475">
            <v>21</v>
          </cell>
          <cell r="AL475">
            <v>12</v>
          </cell>
          <cell r="AM475">
            <v>0</v>
          </cell>
          <cell r="AN475">
            <v>0</v>
          </cell>
        </row>
        <row r="476">
          <cell r="A476" t="str">
            <v/>
          </cell>
          <cell r="B476" t="str">
            <v>Norbert MARKOWSKI (UKS Kometa Sianów)</v>
          </cell>
          <cell r="H476" t="str">
            <v>M4698</v>
          </cell>
          <cell r="K476" t="str">
            <v>P5456</v>
          </cell>
          <cell r="N476" t="str">
            <v>Ernest PRONDZIŃSKI (MKB Lednik Miastko)</v>
          </cell>
        </row>
        <row r="477">
          <cell r="A477" t="str">
            <v/>
          </cell>
          <cell r="B477" t="str">
            <v/>
          </cell>
          <cell r="H477" t="str">
            <v/>
          </cell>
          <cell r="K477" t="str">
            <v/>
          </cell>
          <cell r="N477" t="str">
            <v/>
          </cell>
        </row>
        <row r="479">
          <cell r="B479" t="str">
            <v>zwycięzca(cy): 21:10,21:12</v>
          </cell>
          <cell r="K479" t="str">
            <v/>
          </cell>
        </row>
        <row r="480">
          <cell r="B480">
            <v>1</v>
          </cell>
          <cell r="C480" t="str">
            <v>dzień turnieju.</v>
          </cell>
          <cell r="I480" t="str">
            <v>Nr meczu</v>
          </cell>
          <cell r="N480" t="str">
            <v>Godz.</v>
          </cell>
          <cell r="R480" t="str">
            <v>S. prow.</v>
          </cell>
          <cell r="AF480" t="str">
            <v>wygrany</v>
          </cell>
          <cell r="AG480" t="str">
            <v>przegrany</v>
          </cell>
        </row>
        <row r="481">
          <cell r="B481" t="str">
            <v>Boisko</v>
          </cell>
          <cell r="C481" t="str">
            <v>Gra</v>
          </cell>
          <cell r="I481">
            <v>69</v>
          </cell>
          <cell r="N481" t="str">
            <v>rozp.</v>
          </cell>
          <cell r="P481" t="str">
            <v>zak.</v>
          </cell>
          <cell r="R481" t="str">
            <v>S. serw.</v>
          </cell>
        </row>
        <row r="482">
          <cell r="A482">
            <v>69</v>
          </cell>
          <cell r="B482">
            <v>4</v>
          </cell>
          <cell r="C482" t="str">
            <v>pojedyncza chłopców</v>
          </cell>
          <cell r="H482">
            <v>21</v>
          </cell>
          <cell r="I482">
            <v>5</v>
          </cell>
          <cell r="J482">
            <v>21</v>
          </cell>
          <cell r="K482">
            <v>10</v>
          </cell>
          <cell r="N482">
            <v>0.6041666666666666</v>
          </cell>
          <cell r="P482">
            <v>0.6180555555555556</v>
          </cell>
          <cell r="R482">
            <v>0.01388888888888895</v>
          </cell>
          <cell r="S482" t="str">
            <v>godz. 15:50</v>
          </cell>
          <cell r="X482">
            <v>69</v>
          </cell>
          <cell r="Y482" t="str">
            <v>pojedyncza chłopców</v>
          </cell>
          <cell r="Z482" t="str">
            <v>G4791</v>
          </cell>
          <cell r="AA482" t="str">
            <v/>
          </cell>
          <cell r="AB482" t="str">
            <v>J5465</v>
          </cell>
          <cell r="AC482" t="str">
            <v/>
          </cell>
          <cell r="AD482" t="str">
            <v>G4791</v>
          </cell>
          <cell r="AE482" t="str">
            <v/>
          </cell>
          <cell r="AF482" t="str">
            <v>21:5,21:10</v>
          </cell>
          <cell r="AG482" t="str">
            <v>5:21,10:21</v>
          </cell>
          <cell r="AH482" t="str">
            <v/>
          </cell>
          <cell r="AI482">
            <v>21</v>
          </cell>
          <cell r="AJ482">
            <v>5</v>
          </cell>
          <cell r="AK482">
            <v>21</v>
          </cell>
          <cell r="AL482">
            <v>10</v>
          </cell>
          <cell r="AM482">
            <v>0</v>
          </cell>
          <cell r="AN482">
            <v>0</v>
          </cell>
        </row>
        <row r="483">
          <cell r="A483" t="str">
            <v/>
          </cell>
          <cell r="B483" t="str">
            <v>Nestor GABRYSIAK (UKSOSIR Badminton Sławno)</v>
          </cell>
          <cell r="H483" t="str">
            <v>G4791</v>
          </cell>
          <cell r="K483" t="str">
            <v>J5465</v>
          </cell>
          <cell r="N483" t="str">
            <v>Kasper JERECZEK (MKB Lednik Miastko)</v>
          </cell>
        </row>
        <row r="484">
          <cell r="A484" t="str">
            <v/>
          </cell>
          <cell r="B484" t="str">
            <v/>
          </cell>
          <cell r="H484" t="str">
            <v/>
          </cell>
          <cell r="K484" t="str">
            <v/>
          </cell>
          <cell r="N484" t="str">
            <v/>
          </cell>
        </row>
        <row r="486">
          <cell r="B486" t="str">
            <v>zwycięzca(cy): 21:5,21:10</v>
          </cell>
          <cell r="K486" t="str">
            <v/>
          </cell>
        </row>
        <row r="487">
          <cell r="B487">
            <v>1</v>
          </cell>
          <cell r="C487" t="str">
            <v>dzień turnieju.</v>
          </cell>
          <cell r="I487" t="str">
            <v>Nr meczu</v>
          </cell>
          <cell r="N487" t="str">
            <v>Godz.</v>
          </cell>
          <cell r="R487" t="str">
            <v>S. prow.</v>
          </cell>
          <cell r="AF487" t="str">
            <v>wygrany</v>
          </cell>
          <cell r="AG487" t="str">
            <v>przegrany</v>
          </cell>
        </row>
        <row r="488">
          <cell r="B488" t="str">
            <v>Boisko</v>
          </cell>
          <cell r="C488" t="str">
            <v>Gra</v>
          </cell>
          <cell r="I488">
            <v>70</v>
          </cell>
          <cell r="N488" t="str">
            <v>rozp.</v>
          </cell>
          <cell r="P488" t="str">
            <v>zak.</v>
          </cell>
          <cell r="R488" t="str">
            <v>S. serw.</v>
          </cell>
        </row>
        <row r="489">
          <cell r="A489">
            <v>70</v>
          </cell>
          <cell r="C489" t="str">
            <v>pojedyncza chłopców</v>
          </cell>
          <cell r="H489">
            <v>21</v>
          </cell>
          <cell r="I489">
            <v>10</v>
          </cell>
          <cell r="J489">
            <v>21</v>
          </cell>
          <cell r="K489">
            <v>10</v>
          </cell>
          <cell r="R489">
            <v>0</v>
          </cell>
          <cell r="S489" t="str">
            <v>godz. 15:50</v>
          </cell>
          <cell r="X489">
            <v>70</v>
          </cell>
          <cell r="Y489" t="str">
            <v>pojedyncza chłopców</v>
          </cell>
          <cell r="Z489" t="str">
            <v>M5460</v>
          </cell>
          <cell r="AA489" t="str">
            <v/>
          </cell>
          <cell r="AB489" t="str">
            <v>B4694</v>
          </cell>
          <cell r="AC489" t="str">
            <v/>
          </cell>
          <cell r="AD489" t="str">
            <v>M5460</v>
          </cell>
          <cell r="AE489" t="str">
            <v/>
          </cell>
          <cell r="AF489" t="str">
            <v>21:10,21:10</v>
          </cell>
          <cell r="AG489" t="str">
            <v>10:21,10:21</v>
          </cell>
          <cell r="AH489" t="str">
            <v/>
          </cell>
          <cell r="AI489">
            <v>21</v>
          </cell>
          <cell r="AJ489">
            <v>10</v>
          </cell>
          <cell r="AK489">
            <v>21</v>
          </cell>
          <cell r="AL489">
            <v>10</v>
          </cell>
          <cell r="AM489">
            <v>0</v>
          </cell>
          <cell r="AN489">
            <v>0</v>
          </cell>
        </row>
        <row r="490">
          <cell r="A490" t="str">
            <v/>
          </cell>
          <cell r="B490" t="str">
            <v>Jakub MNICH (MKB Lednik Miastko)</v>
          </cell>
          <cell r="H490" t="str">
            <v>M5460</v>
          </cell>
          <cell r="K490" t="str">
            <v>B4694</v>
          </cell>
          <cell r="N490" t="str">
            <v>Szymon BOBER (UKS Kometa Sianów)</v>
          </cell>
        </row>
        <row r="491">
          <cell r="A491" t="str">
            <v/>
          </cell>
          <cell r="B491" t="str">
            <v/>
          </cell>
          <cell r="H491" t="str">
            <v/>
          </cell>
          <cell r="K491" t="str">
            <v/>
          </cell>
          <cell r="N491" t="str">
            <v/>
          </cell>
        </row>
        <row r="493">
          <cell r="B493" t="str">
            <v>zwycięzca(cy): 21:10,21:10</v>
          </cell>
          <cell r="K493" t="str">
            <v/>
          </cell>
        </row>
        <row r="494">
          <cell r="B494">
            <v>1</v>
          </cell>
          <cell r="C494" t="str">
            <v>dzień turnieju.</v>
          </cell>
          <cell r="I494" t="str">
            <v>Nr meczu</v>
          </cell>
          <cell r="N494" t="str">
            <v>Godz.</v>
          </cell>
          <cell r="R494" t="str">
            <v>S. prow.</v>
          </cell>
          <cell r="AF494" t="str">
            <v>wygrany</v>
          </cell>
          <cell r="AG494" t="str">
            <v>przegrany</v>
          </cell>
        </row>
        <row r="495">
          <cell r="B495" t="str">
            <v>Boisko</v>
          </cell>
          <cell r="C495" t="str">
            <v>Gra</v>
          </cell>
          <cell r="I495">
            <v>71</v>
          </cell>
          <cell r="N495" t="str">
            <v>rozp.</v>
          </cell>
          <cell r="P495" t="str">
            <v>zak.</v>
          </cell>
          <cell r="R495" t="str">
            <v>S. serw.</v>
          </cell>
        </row>
        <row r="496">
          <cell r="A496">
            <v>71</v>
          </cell>
          <cell r="B496">
            <v>2</v>
          </cell>
          <cell r="C496" t="str">
            <v>pojedyncza chłopców</v>
          </cell>
          <cell r="H496">
            <v>21</v>
          </cell>
          <cell r="I496">
            <v>9</v>
          </cell>
          <cell r="J496">
            <v>21</v>
          </cell>
          <cell r="K496">
            <v>5</v>
          </cell>
          <cell r="N496">
            <v>0.6090277777777778</v>
          </cell>
          <cell r="P496">
            <v>0.6215277777777778</v>
          </cell>
          <cell r="R496">
            <v>0.012499999999999956</v>
          </cell>
          <cell r="S496" t="str">
            <v>godz. 15:50</v>
          </cell>
          <cell r="X496">
            <v>71</v>
          </cell>
          <cell r="Y496" t="str">
            <v>pojedyncza chłopców</v>
          </cell>
          <cell r="Z496" t="str">
            <v>K4719</v>
          </cell>
          <cell r="AA496" t="str">
            <v/>
          </cell>
          <cell r="AB496" t="str">
            <v>P5506</v>
          </cell>
          <cell r="AC496" t="str">
            <v/>
          </cell>
          <cell r="AD496" t="str">
            <v>K4719</v>
          </cell>
          <cell r="AE496" t="str">
            <v/>
          </cell>
          <cell r="AF496" t="str">
            <v>21:9,21:5</v>
          </cell>
          <cell r="AG496" t="str">
            <v>9:21,5:21</v>
          </cell>
          <cell r="AH496" t="str">
            <v/>
          </cell>
          <cell r="AI496">
            <v>21</v>
          </cell>
          <cell r="AJ496">
            <v>9</v>
          </cell>
          <cell r="AK496">
            <v>21</v>
          </cell>
          <cell r="AL496">
            <v>5</v>
          </cell>
          <cell r="AM496">
            <v>0</v>
          </cell>
          <cell r="AN496">
            <v>0</v>
          </cell>
        </row>
        <row r="497">
          <cell r="A497" t="str">
            <v/>
          </cell>
          <cell r="B497" t="str">
            <v>Michał KAZUSEK (UKSOSIR Badminton Sławno)</v>
          </cell>
          <cell r="H497" t="str">
            <v>K4719</v>
          </cell>
          <cell r="K497" t="str">
            <v>P5506</v>
          </cell>
          <cell r="N497" t="str">
            <v>Filip PRENDECKI (ZKB Maced Polanów)</v>
          </cell>
        </row>
        <row r="498">
          <cell r="A498" t="str">
            <v/>
          </cell>
          <cell r="B498" t="str">
            <v/>
          </cell>
          <cell r="H498" t="str">
            <v/>
          </cell>
          <cell r="K498" t="str">
            <v/>
          </cell>
          <cell r="N498" t="str">
            <v/>
          </cell>
        </row>
        <row r="500">
          <cell r="B500" t="str">
            <v>zwycięzca(cy): 21:9,21:5</v>
          </cell>
          <cell r="K500" t="str">
            <v/>
          </cell>
        </row>
        <row r="501">
          <cell r="B501">
            <v>1</v>
          </cell>
          <cell r="C501" t="str">
            <v>dzień turnieju.</v>
          </cell>
          <cell r="I501" t="str">
            <v>Nr meczu</v>
          </cell>
          <cell r="N501" t="str">
            <v>Godz.</v>
          </cell>
          <cell r="R501" t="str">
            <v>S. prow.</v>
          </cell>
          <cell r="AF501" t="str">
            <v>wygrany</v>
          </cell>
          <cell r="AG501" t="str">
            <v>przegrany</v>
          </cell>
        </row>
        <row r="502">
          <cell r="B502" t="str">
            <v>Boisko</v>
          </cell>
          <cell r="C502" t="str">
            <v>Gra</v>
          </cell>
          <cell r="I502">
            <v>72</v>
          </cell>
          <cell r="N502" t="str">
            <v>rozp.</v>
          </cell>
          <cell r="P502" t="str">
            <v>zak.</v>
          </cell>
          <cell r="R502" t="str">
            <v>S. serw.</v>
          </cell>
        </row>
        <row r="503">
          <cell r="A503">
            <v>72</v>
          </cell>
          <cell r="B503">
            <v>3</v>
          </cell>
          <cell r="C503" t="str">
            <v>pojedyncza chłopców</v>
          </cell>
          <cell r="H503">
            <v>21</v>
          </cell>
          <cell r="I503">
            <v>4</v>
          </cell>
          <cell r="J503">
            <v>21</v>
          </cell>
          <cell r="K503">
            <v>5</v>
          </cell>
          <cell r="N503">
            <v>0.6131944444444445</v>
          </cell>
          <cell r="P503">
            <v>0.625</v>
          </cell>
          <cell r="R503">
            <v>0.011805555555555514</v>
          </cell>
          <cell r="S503" t="str">
            <v>godz. 15:50</v>
          </cell>
          <cell r="X503">
            <v>72</v>
          </cell>
          <cell r="Y503" t="str">
            <v>pojedyncza chłopców</v>
          </cell>
          <cell r="Z503" t="str">
            <v>G5445</v>
          </cell>
          <cell r="AA503" t="str">
            <v/>
          </cell>
          <cell r="AB503" t="str">
            <v>Ł5583</v>
          </cell>
          <cell r="AC503" t="str">
            <v/>
          </cell>
          <cell r="AD503" t="str">
            <v>G5445</v>
          </cell>
          <cell r="AE503" t="str">
            <v/>
          </cell>
          <cell r="AF503" t="str">
            <v>21:4,21:5</v>
          </cell>
          <cell r="AG503" t="str">
            <v>4:21,5:21</v>
          </cell>
          <cell r="AH503" t="str">
            <v/>
          </cell>
          <cell r="AI503">
            <v>21</v>
          </cell>
          <cell r="AJ503">
            <v>4</v>
          </cell>
          <cell r="AK503">
            <v>21</v>
          </cell>
          <cell r="AL503">
            <v>5</v>
          </cell>
          <cell r="AM503">
            <v>0</v>
          </cell>
          <cell r="AN503">
            <v>0</v>
          </cell>
        </row>
        <row r="504">
          <cell r="A504" t="str">
            <v/>
          </cell>
          <cell r="B504" t="str">
            <v>Bartosz GROCHOWSKI (MMKS Gdańsk)</v>
          </cell>
          <cell r="H504" t="str">
            <v>G5445</v>
          </cell>
          <cell r="K504" t="str">
            <v>Ł5583</v>
          </cell>
          <cell r="N504" t="str">
            <v>Hubert ŁOPACKI (MKB Lednik Miastko)</v>
          </cell>
        </row>
        <row r="505">
          <cell r="A505" t="str">
            <v/>
          </cell>
          <cell r="B505" t="str">
            <v/>
          </cell>
          <cell r="H505" t="str">
            <v/>
          </cell>
          <cell r="K505" t="str">
            <v/>
          </cell>
          <cell r="N505" t="str">
            <v/>
          </cell>
        </row>
        <row r="507">
          <cell r="B507" t="str">
            <v>zwycięzca(cy): 21:4,21:5</v>
          </cell>
          <cell r="K507" t="str">
            <v/>
          </cell>
        </row>
        <row r="508">
          <cell r="B508">
            <v>1</v>
          </cell>
          <cell r="C508" t="str">
            <v>dzień turnieju.</v>
          </cell>
          <cell r="I508" t="str">
            <v>Nr meczu</v>
          </cell>
          <cell r="N508" t="str">
            <v>Godz.</v>
          </cell>
          <cell r="R508" t="str">
            <v>S. prow.</v>
          </cell>
          <cell r="AF508" t="str">
            <v>wygrany</v>
          </cell>
          <cell r="AG508" t="str">
            <v>przegrany</v>
          </cell>
        </row>
        <row r="509">
          <cell r="B509" t="str">
            <v>Boisko</v>
          </cell>
          <cell r="C509" t="str">
            <v>Gra</v>
          </cell>
          <cell r="I509">
            <v>73</v>
          </cell>
          <cell r="N509" t="str">
            <v>rozp.</v>
          </cell>
          <cell r="P509" t="str">
            <v>zak.</v>
          </cell>
          <cell r="R509" t="str">
            <v>S. serw.</v>
          </cell>
        </row>
        <row r="510">
          <cell r="A510">
            <v>73</v>
          </cell>
          <cell r="B510">
            <v>1</v>
          </cell>
          <cell r="C510" t="str">
            <v>pojedyncza chłopców</v>
          </cell>
          <cell r="H510">
            <v>20</v>
          </cell>
          <cell r="I510">
            <v>22</v>
          </cell>
          <cell r="J510">
            <v>21</v>
          </cell>
          <cell r="K510">
            <v>19</v>
          </cell>
          <cell r="L510">
            <v>21</v>
          </cell>
          <cell r="M510">
            <v>19</v>
          </cell>
          <cell r="N510">
            <v>0.6159722222222223</v>
          </cell>
          <cell r="P510">
            <v>0.642361111111111</v>
          </cell>
          <cell r="R510">
            <v>0.026388888888888795</v>
          </cell>
          <cell r="S510" t="str">
            <v>godz. 16:20</v>
          </cell>
          <cell r="X510">
            <v>73</v>
          </cell>
          <cell r="Y510" t="str">
            <v>pojedyncza chłopców</v>
          </cell>
          <cell r="Z510" t="str">
            <v>P4611</v>
          </cell>
          <cell r="AA510" t="str">
            <v/>
          </cell>
          <cell r="AB510" t="str">
            <v>K4690</v>
          </cell>
          <cell r="AC510" t="str">
            <v/>
          </cell>
          <cell r="AD510" t="str">
            <v>P4611</v>
          </cell>
          <cell r="AE510" t="str">
            <v/>
          </cell>
          <cell r="AF510" t="str">
            <v>20:22,21:19,21:19</v>
          </cell>
          <cell r="AG510" t="str">
            <v>22:20,19:21,19:21</v>
          </cell>
          <cell r="AH510" t="str">
            <v/>
          </cell>
          <cell r="AI510">
            <v>20</v>
          </cell>
          <cell r="AJ510">
            <v>22</v>
          </cell>
          <cell r="AK510">
            <v>21</v>
          </cell>
          <cell r="AL510">
            <v>19</v>
          </cell>
          <cell r="AM510">
            <v>21</v>
          </cell>
          <cell r="AN510">
            <v>19</v>
          </cell>
        </row>
        <row r="511">
          <cell r="A511" t="str">
            <v/>
          </cell>
          <cell r="B511" t="str">
            <v>Dorian PASTERNAK (UKSOSIR Badminton Sławno)</v>
          </cell>
          <cell r="H511" t="str">
            <v>P4611</v>
          </cell>
          <cell r="K511" t="str">
            <v>K4690</v>
          </cell>
          <cell r="N511" t="str">
            <v>Jakub KROK (UKS Kometa Sianów)</v>
          </cell>
        </row>
        <row r="512">
          <cell r="A512" t="str">
            <v/>
          </cell>
          <cell r="B512" t="str">
            <v/>
          </cell>
          <cell r="H512" t="str">
            <v/>
          </cell>
          <cell r="K512" t="str">
            <v/>
          </cell>
          <cell r="N512" t="str">
            <v/>
          </cell>
        </row>
        <row r="514">
          <cell r="B514" t="str">
            <v>zwycięzca(cy): 20:22,21:19,21:19</v>
          </cell>
          <cell r="K514" t="str">
            <v/>
          </cell>
        </row>
        <row r="515">
          <cell r="B515">
            <v>1</v>
          </cell>
          <cell r="C515" t="str">
            <v>dzień turnieju.</v>
          </cell>
          <cell r="I515" t="str">
            <v>Nr meczu</v>
          </cell>
          <cell r="N515" t="str">
            <v>Godz.</v>
          </cell>
          <cell r="R515" t="str">
            <v>S. prow.</v>
          </cell>
          <cell r="AF515" t="str">
            <v>wygrany</v>
          </cell>
          <cell r="AG515" t="str">
            <v>przegrany</v>
          </cell>
        </row>
        <row r="516">
          <cell r="B516" t="str">
            <v>Boisko</v>
          </cell>
          <cell r="C516" t="str">
            <v>Gra</v>
          </cell>
          <cell r="I516">
            <v>74</v>
          </cell>
          <cell r="N516" t="str">
            <v>rozp.</v>
          </cell>
          <cell r="P516" t="str">
            <v>zak.</v>
          </cell>
          <cell r="R516" t="str">
            <v>S. serw.</v>
          </cell>
        </row>
        <row r="517">
          <cell r="A517">
            <v>74</v>
          </cell>
          <cell r="C517" t="str">
            <v>pojedyncza chłopców</v>
          </cell>
          <cell r="H517">
            <v>0</v>
          </cell>
          <cell r="I517">
            <v>21</v>
          </cell>
          <cell r="J517">
            <v>0</v>
          </cell>
          <cell r="K517">
            <v>21</v>
          </cell>
          <cell r="N517">
            <v>0.6145833333333334</v>
          </cell>
          <cell r="R517">
            <v>-0.6145833333333334</v>
          </cell>
          <cell r="S517" t="str">
            <v>godz. 16:20</v>
          </cell>
          <cell r="X517">
            <v>74</v>
          </cell>
          <cell r="Y517" t="str">
            <v>pojedyncza chłopców</v>
          </cell>
          <cell r="Z517" t="str">
            <v>S5627</v>
          </cell>
          <cell r="AA517" t="str">
            <v/>
          </cell>
          <cell r="AB517" t="str">
            <v>P5370</v>
          </cell>
          <cell r="AC517" t="str">
            <v/>
          </cell>
          <cell r="AD517" t="str">
            <v>P5370</v>
          </cell>
          <cell r="AE517" t="str">
            <v/>
          </cell>
          <cell r="AF517" t="str">
            <v>21:0,21:0</v>
          </cell>
          <cell r="AG517" t="str">
            <v>0:21,0:21</v>
          </cell>
          <cell r="AH517" t="str">
            <v/>
          </cell>
          <cell r="AI517">
            <v>0</v>
          </cell>
          <cell r="AJ517">
            <v>21</v>
          </cell>
          <cell r="AK517">
            <v>0</v>
          </cell>
          <cell r="AL517">
            <v>21</v>
          </cell>
          <cell r="AM517">
            <v>0</v>
          </cell>
          <cell r="AN517">
            <v>0</v>
          </cell>
        </row>
        <row r="518">
          <cell r="A518" t="str">
            <v/>
          </cell>
          <cell r="B518" t="str">
            <v>Piotr SIERZPUTOWSKI (ULKS U-2 Lotka Bytów)</v>
          </cell>
          <cell r="H518" t="str">
            <v>S5627</v>
          </cell>
          <cell r="K518" t="str">
            <v>P5370</v>
          </cell>
          <cell r="N518" t="str">
            <v>Jakub PASZKIEWICZ (MMKS Gdańsk)</v>
          </cell>
        </row>
        <row r="519">
          <cell r="A519" t="str">
            <v/>
          </cell>
          <cell r="B519" t="str">
            <v/>
          </cell>
          <cell r="H519" t="str">
            <v/>
          </cell>
          <cell r="K519" t="str">
            <v/>
          </cell>
          <cell r="N519" t="str">
            <v/>
          </cell>
        </row>
        <row r="521">
          <cell r="B521" t="str">
            <v/>
          </cell>
          <cell r="K521" t="str">
            <v>zwycięzca(cy): 21:0,21:0</v>
          </cell>
        </row>
        <row r="522">
          <cell r="B522">
            <v>1</v>
          </cell>
          <cell r="C522" t="str">
            <v>dzień turnieju.</v>
          </cell>
          <cell r="I522" t="str">
            <v>Nr meczu</v>
          </cell>
          <cell r="N522" t="str">
            <v>Godz.</v>
          </cell>
          <cell r="R522" t="str">
            <v>S. prow.</v>
          </cell>
          <cell r="AF522" t="str">
            <v>wygrany</v>
          </cell>
          <cell r="AG522" t="str">
            <v>przegrany</v>
          </cell>
        </row>
        <row r="523">
          <cell r="B523" t="str">
            <v>Boisko</v>
          </cell>
          <cell r="C523" t="str">
            <v>Gra</v>
          </cell>
          <cell r="I523">
            <v>75</v>
          </cell>
          <cell r="N523" t="str">
            <v>rozp.</v>
          </cell>
          <cell r="P523" t="str">
            <v>zak.</v>
          </cell>
          <cell r="R523" t="str">
            <v>S. serw.</v>
          </cell>
        </row>
        <row r="524">
          <cell r="A524">
            <v>75</v>
          </cell>
          <cell r="B524">
            <v>4</v>
          </cell>
          <cell r="C524" t="str">
            <v>pojedyncza chłopców</v>
          </cell>
          <cell r="H524">
            <v>21</v>
          </cell>
          <cell r="I524">
            <v>7</v>
          </cell>
          <cell r="J524">
            <v>21</v>
          </cell>
          <cell r="K524">
            <v>1</v>
          </cell>
          <cell r="N524">
            <v>0.6180555555555556</v>
          </cell>
          <cell r="P524">
            <v>0.6305555555555555</v>
          </cell>
          <cell r="R524">
            <v>0.012499999999999956</v>
          </cell>
          <cell r="S524" t="str">
            <v>godz. 16:20</v>
          </cell>
          <cell r="X524">
            <v>75</v>
          </cell>
          <cell r="Y524" t="str">
            <v>pojedyncza chłopców</v>
          </cell>
          <cell r="Z524" t="str">
            <v>C4264</v>
          </cell>
          <cell r="AA524" t="str">
            <v/>
          </cell>
          <cell r="AB524" t="str">
            <v>K4691</v>
          </cell>
          <cell r="AC524" t="str">
            <v/>
          </cell>
          <cell r="AD524" t="str">
            <v>C4264</v>
          </cell>
          <cell r="AE524" t="str">
            <v/>
          </cell>
          <cell r="AF524" t="str">
            <v>21:7,21:1</v>
          </cell>
          <cell r="AG524" t="str">
            <v>7:21,1:21</v>
          </cell>
          <cell r="AH524" t="str">
            <v/>
          </cell>
          <cell r="AI524">
            <v>21</v>
          </cell>
          <cell r="AJ524">
            <v>7</v>
          </cell>
          <cell r="AK524">
            <v>21</v>
          </cell>
          <cell r="AL524">
            <v>1</v>
          </cell>
          <cell r="AM524">
            <v>0</v>
          </cell>
          <cell r="AN524">
            <v>0</v>
          </cell>
        </row>
        <row r="525">
          <cell r="A525" t="str">
            <v/>
          </cell>
          <cell r="B525" t="str">
            <v>Szymon CYBULSKI (MKB Lednik Miastko)</v>
          </cell>
          <cell r="H525" t="str">
            <v>C4264</v>
          </cell>
          <cell r="K525" t="str">
            <v>K4691</v>
          </cell>
          <cell r="N525" t="str">
            <v>Michał KROK (UKS Kometa Sianów)</v>
          </cell>
        </row>
        <row r="526">
          <cell r="A526" t="str">
            <v/>
          </cell>
          <cell r="B526" t="str">
            <v/>
          </cell>
          <cell r="H526" t="str">
            <v/>
          </cell>
          <cell r="K526" t="str">
            <v/>
          </cell>
          <cell r="N526" t="str">
            <v/>
          </cell>
        </row>
        <row r="528">
          <cell r="B528" t="str">
            <v>zwycięzca(cy): 21:7,21:1</v>
          </cell>
          <cell r="K528" t="str">
            <v/>
          </cell>
        </row>
        <row r="529">
          <cell r="B529">
            <v>1</v>
          </cell>
          <cell r="C529" t="str">
            <v>dzień turnieju.</v>
          </cell>
          <cell r="I529" t="str">
            <v>Nr meczu</v>
          </cell>
          <cell r="N529" t="str">
            <v>Godz.</v>
          </cell>
          <cell r="R529" t="str">
            <v>S. prow.</v>
          </cell>
          <cell r="AF529" t="str">
            <v>wygrany</v>
          </cell>
          <cell r="AG529" t="str">
            <v>przegrany</v>
          </cell>
        </row>
        <row r="530">
          <cell r="B530" t="str">
            <v>Boisko</v>
          </cell>
          <cell r="C530" t="str">
            <v>Gra</v>
          </cell>
          <cell r="I530">
            <v>76</v>
          </cell>
          <cell r="N530" t="str">
            <v>rozp.</v>
          </cell>
          <cell r="P530" t="str">
            <v>zak.</v>
          </cell>
          <cell r="R530" t="str">
            <v>S. serw.</v>
          </cell>
        </row>
        <row r="531">
          <cell r="A531">
            <v>76</v>
          </cell>
          <cell r="B531">
            <v>2</v>
          </cell>
          <cell r="C531" t="str">
            <v>pojedyncza juniorów</v>
          </cell>
          <cell r="H531">
            <v>21</v>
          </cell>
          <cell r="I531">
            <v>9</v>
          </cell>
          <cell r="J531">
            <v>21</v>
          </cell>
          <cell r="K531">
            <v>17</v>
          </cell>
          <cell r="N531">
            <v>0.6208333333333333</v>
          </cell>
          <cell r="P531">
            <v>0.6333333333333333</v>
          </cell>
          <cell r="R531">
            <v>0.012499999999999956</v>
          </cell>
          <cell r="S531" t="str">
            <v>godz. 16:20</v>
          </cell>
          <cell r="X531">
            <v>76</v>
          </cell>
          <cell r="Y531" t="str">
            <v>pojedyncza juniorów</v>
          </cell>
          <cell r="Z531" t="str">
            <v>M3531</v>
          </cell>
          <cell r="AA531" t="str">
            <v/>
          </cell>
          <cell r="AB531" t="str">
            <v>S4265</v>
          </cell>
          <cell r="AC531" t="str">
            <v/>
          </cell>
          <cell r="AD531" t="str">
            <v>M3531</v>
          </cell>
          <cell r="AE531" t="str">
            <v/>
          </cell>
          <cell r="AF531" t="str">
            <v>21:9,21:17</v>
          </cell>
          <cell r="AG531" t="str">
            <v>9:21,17:21</v>
          </cell>
          <cell r="AH531" t="str">
            <v/>
          </cell>
          <cell r="AI531">
            <v>21</v>
          </cell>
          <cell r="AJ531">
            <v>9</v>
          </cell>
          <cell r="AK531">
            <v>21</v>
          </cell>
          <cell r="AL531">
            <v>17</v>
          </cell>
          <cell r="AM531">
            <v>0</v>
          </cell>
          <cell r="AN531">
            <v>0</v>
          </cell>
        </row>
        <row r="532">
          <cell r="A532" t="str">
            <v/>
          </cell>
          <cell r="B532" t="str">
            <v>Norbert MIARKA (ZKB Maced Polanów)</v>
          </cell>
          <cell r="H532" t="str">
            <v>M3531</v>
          </cell>
          <cell r="K532" t="str">
            <v>S4265</v>
          </cell>
          <cell r="N532" t="str">
            <v>Łukasz STĘPNIEWSKI (MKB Lednik Miastko)</v>
          </cell>
        </row>
        <row r="533">
          <cell r="A533" t="str">
            <v/>
          </cell>
          <cell r="B533" t="str">
            <v/>
          </cell>
          <cell r="H533" t="str">
            <v/>
          </cell>
          <cell r="K533" t="str">
            <v/>
          </cell>
          <cell r="N533" t="str">
            <v/>
          </cell>
        </row>
        <row r="535">
          <cell r="B535" t="str">
            <v>zwycięzca(cy): 21:9,21:17</v>
          </cell>
          <cell r="K535" t="str">
            <v/>
          </cell>
        </row>
        <row r="536">
          <cell r="B536">
            <v>1</v>
          </cell>
          <cell r="C536" t="str">
            <v>dzień turnieju.</v>
          </cell>
          <cell r="I536" t="str">
            <v>Nr meczu</v>
          </cell>
          <cell r="N536" t="str">
            <v>Godz.</v>
          </cell>
          <cell r="R536" t="str">
            <v>S. prow.</v>
          </cell>
          <cell r="AF536" t="str">
            <v>wygrany</v>
          </cell>
          <cell r="AG536" t="str">
            <v>przegrany</v>
          </cell>
        </row>
        <row r="537">
          <cell r="B537" t="str">
            <v>Boisko</v>
          </cell>
          <cell r="C537" t="str">
            <v>Gra</v>
          </cell>
          <cell r="I537">
            <v>77</v>
          </cell>
          <cell r="N537" t="str">
            <v>rozp.</v>
          </cell>
          <cell r="P537" t="str">
            <v>zak.</v>
          </cell>
          <cell r="R537" t="str">
            <v>S. serw.</v>
          </cell>
        </row>
        <row r="538">
          <cell r="A538">
            <v>77</v>
          </cell>
          <cell r="B538">
            <v>3</v>
          </cell>
          <cell r="C538" t="str">
            <v>pojedyncza juniorów</v>
          </cell>
          <cell r="H538">
            <v>21</v>
          </cell>
          <cell r="I538">
            <v>9</v>
          </cell>
          <cell r="J538">
            <v>21</v>
          </cell>
          <cell r="K538">
            <v>16</v>
          </cell>
          <cell r="N538">
            <v>0.625</v>
          </cell>
          <cell r="P538">
            <v>0.638888888888889</v>
          </cell>
          <cell r="R538">
            <v>0.01388888888888895</v>
          </cell>
          <cell r="S538" t="str">
            <v>godz. 17:20</v>
          </cell>
          <cell r="X538">
            <v>77</v>
          </cell>
          <cell r="Y538" t="str">
            <v>pojedyncza juniorów</v>
          </cell>
          <cell r="Z538" t="str">
            <v>L3415</v>
          </cell>
          <cell r="AA538" t="str">
            <v/>
          </cell>
          <cell r="AB538" t="str">
            <v>G3385</v>
          </cell>
          <cell r="AC538" t="str">
            <v/>
          </cell>
          <cell r="AD538" t="str">
            <v>L3415</v>
          </cell>
          <cell r="AE538" t="str">
            <v/>
          </cell>
          <cell r="AF538" t="str">
            <v>21:9,21:16</v>
          </cell>
          <cell r="AG538" t="str">
            <v>9:21,16:21</v>
          </cell>
          <cell r="AH538" t="str">
            <v/>
          </cell>
          <cell r="AI538">
            <v>21</v>
          </cell>
          <cell r="AJ538">
            <v>9</v>
          </cell>
          <cell r="AK538">
            <v>21</v>
          </cell>
          <cell r="AL538">
            <v>16</v>
          </cell>
          <cell r="AM538">
            <v>0</v>
          </cell>
          <cell r="AN538">
            <v>0</v>
          </cell>
        </row>
        <row r="539">
          <cell r="A539" t="str">
            <v/>
          </cell>
          <cell r="B539" t="str">
            <v>Paweł LEWANDOWSKI (UKS Kometa Sianów)</v>
          </cell>
          <cell r="H539" t="str">
            <v>L3415</v>
          </cell>
          <cell r="K539" t="str">
            <v>G3385</v>
          </cell>
          <cell r="N539" t="str">
            <v>Michał GRABOWSKI (MKB Lednik Miastko)</v>
          </cell>
        </row>
        <row r="540">
          <cell r="A540" t="str">
            <v/>
          </cell>
          <cell r="B540" t="str">
            <v/>
          </cell>
          <cell r="H540" t="str">
            <v/>
          </cell>
          <cell r="K540" t="str">
            <v/>
          </cell>
          <cell r="N540" t="str">
            <v/>
          </cell>
        </row>
        <row r="542">
          <cell r="B542" t="str">
            <v>zwycięzca(cy): 21:9,21:16</v>
          </cell>
          <cell r="K542" t="str">
            <v/>
          </cell>
        </row>
        <row r="543">
          <cell r="B543">
            <v>1</v>
          </cell>
          <cell r="C543" t="str">
            <v>dzień turnieju.</v>
          </cell>
          <cell r="I543" t="str">
            <v>Nr meczu</v>
          </cell>
          <cell r="N543" t="str">
            <v>Godz.</v>
          </cell>
          <cell r="R543" t="str">
            <v>S. prow.</v>
          </cell>
          <cell r="AF543" t="str">
            <v>wygrany</v>
          </cell>
          <cell r="AG543" t="str">
            <v>przegrany</v>
          </cell>
        </row>
        <row r="544">
          <cell r="B544" t="str">
            <v>Boisko</v>
          </cell>
          <cell r="C544" t="str">
            <v>Gra</v>
          </cell>
          <cell r="I544">
            <v>78</v>
          </cell>
          <cell r="N544" t="str">
            <v>rozp.</v>
          </cell>
          <cell r="P544" t="str">
            <v>zak.</v>
          </cell>
          <cell r="R544" t="str">
            <v>S. serw.</v>
          </cell>
        </row>
        <row r="545">
          <cell r="A545">
            <v>78</v>
          </cell>
          <cell r="B545">
            <v>4</v>
          </cell>
          <cell r="C545" t="str">
            <v>pojedyncza juniorów</v>
          </cell>
          <cell r="H545">
            <v>21</v>
          </cell>
          <cell r="I545">
            <v>5</v>
          </cell>
          <cell r="J545">
            <v>21</v>
          </cell>
          <cell r="K545">
            <v>12</v>
          </cell>
          <cell r="N545">
            <v>0.6305555555555555</v>
          </cell>
          <cell r="P545">
            <v>0.6444444444444445</v>
          </cell>
          <cell r="R545">
            <v>0.01388888888888895</v>
          </cell>
          <cell r="S545" t="str">
            <v>godz. 17:20</v>
          </cell>
          <cell r="X545">
            <v>78</v>
          </cell>
          <cell r="Y545" t="str">
            <v>pojedyncza juniorów</v>
          </cell>
          <cell r="Z545" t="str">
            <v>J3436</v>
          </cell>
          <cell r="AA545" t="str">
            <v/>
          </cell>
          <cell r="AB545" t="str">
            <v>S4544</v>
          </cell>
          <cell r="AC545" t="str">
            <v/>
          </cell>
          <cell r="AD545" t="str">
            <v>J3436</v>
          </cell>
          <cell r="AE545" t="str">
            <v/>
          </cell>
          <cell r="AF545" t="str">
            <v>21:5,21:12</v>
          </cell>
          <cell r="AG545" t="str">
            <v>5:21,12:21</v>
          </cell>
          <cell r="AH545" t="str">
            <v/>
          </cell>
          <cell r="AI545">
            <v>21</v>
          </cell>
          <cell r="AJ545">
            <v>5</v>
          </cell>
          <cell r="AK545">
            <v>21</v>
          </cell>
          <cell r="AL545">
            <v>12</v>
          </cell>
          <cell r="AM545">
            <v>0</v>
          </cell>
          <cell r="AN545">
            <v>0</v>
          </cell>
        </row>
        <row r="546">
          <cell r="A546" t="str">
            <v/>
          </cell>
          <cell r="B546" t="str">
            <v>Patryk JAS (UKS Kometa Sianów)</v>
          </cell>
          <cell r="H546" t="str">
            <v>J3436</v>
          </cell>
          <cell r="K546" t="str">
            <v>S4544</v>
          </cell>
          <cell r="N546" t="str">
            <v>Paweł SZWEDA (MKB Lednik Miastko)</v>
          </cell>
        </row>
        <row r="547">
          <cell r="A547" t="str">
            <v/>
          </cell>
          <cell r="B547" t="str">
            <v/>
          </cell>
          <cell r="H547" t="str">
            <v/>
          </cell>
          <cell r="K547" t="str">
            <v/>
          </cell>
          <cell r="N547" t="str">
            <v/>
          </cell>
        </row>
        <row r="549">
          <cell r="B549" t="str">
            <v>zwycięzca(cy): 21:5,21:12</v>
          </cell>
          <cell r="K549" t="str">
            <v/>
          </cell>
        </row>
        <row r="550">
          <cell r="B550">
            <v>1</v>
          </cell>
          <cell r="C550" t="str">
            <v>dzień turnieju.</v>
          </cell>
          <cell r="I550" t="str">
            <v>Nr meczu</v>
          </cell>
          <cell r="N550" t="str">
            <v>Godz.</v>
          </cell>
          <cell r="R550" t="str">
            <v>S. prow.</v>
          </cell>
          <cell r="AF550" t="str">
            <v>wygrany</v>
          </cell>
          <cell r="AG550" t="str">
            <v>przegrany</v>
          </cell>
        </row>
        <row r="551">
          <cell r="B551" t="str">
            <v>Boisko</v>
          </cell>
          <cell r="C551" t="str">
            <v>Gra</v>
          </cell>
          <cell r="I551">
            <v>79</v>
          </cell>
          <cell r="N551" t="str">
            <v>rozp.</v>
          </cell>
          <cell r="P551" t="str">
            <v>zak.</v>
          </cell>
          <cell r="R551" t="str">
            <v>S. serw.</v>
          </cell>
        </row>
        <row r="552">
          <cell r="A552">
            <v>79</v>
          </cell>
          <cell r="B552">
            <v>2</v>
          </cell>
          <cell r="C552" t="str">
            <v>pojedyncza juniorów</v>
          </cell>
          <cell r="H552">
            <v>21</v>
          </cell>
          <cell r="I552">
            <v>19</v>
          </cell>
          <cell r="J552">
            <v>21</v>
          </cell>
          <cell r="K552">
            <v>18</v>
          </cell>
          <cell r="N552">
            <v>0.6319444444444444</v>
          </cell>
          <cell r="P552">
            <v>0.6527777777777778</v>
          </cell>
          <cell r="R552">
            <v>0.02083333333333337</v>
          </cell>
          <cell r="S552" t="str">
            <v>godz. 17:20</v>
          </cell>
          <cell r="X552">
            <v>79</v>
          </cell>
          <cell r="Y552" t="str">
            <v>pojedyncza juniorów</v>
          </cell>
          <cell r="Z552" t="str">
            <v>C3670</v>
          </cell>
          <cell r="AA552" t="str">
            <v/>
          </cell>
          <cell r="AB552" t="str">
            <v>G3672</v>
          </cell>
          <cell r="AC552" t="str">
            <v/>
          </cell>
          <cell r="AD552" t="str">
            <v>C3670</v>
          </cell>
          <cell r="AE552" t="str">
            <v/>
          </cell>
          <cell r="AF552" t="str">
            <v>21:19,21:18</v>
          </cell>
          <cell r="AG552" t="str">
            <v>19:21,18:21</v>
          </cell>
          <cell r="AH552" t="str">
            <v/>
          </cell>
          <cell r="AI552">
            <v>21</v>
          </cell>
          <cell r="AJ552">
            <v>19</v>
          </cell>
          <cell r="AK552">
            <v>21</v>
          </cell>
          <cell r="AL552">
            <v>18</v>
          </cell>
          <cell r="AM552">
            <v>0</v>
          </cell>
          <cell r="AN552">
            <v>0</v>
          </cell>
        </row>
        <row r="553">
          <cell r="A553" t="str">
            <v/>
          </cell>
          <cell r="B553" t="str">
            <v>Robert CYBULSKI (MKB Lednik Miastko)</v>
          </cell>
          <cell r="H553" t="str">
            <v>C3670</v>
          </cell>
          <cell r="K553" t="str">
            <v>G3672</v>
          </cell>
          <cell r="N553" t="str">
            <v>Kamil GOCAN (MKB Lednik Miastko)</v>
          </cell>
        </row>
        <row r="554">
          <cell r="A554" t="str">
            <v/>
          </cell>
          <cell r="B554" t="str">
            <v/>
          </cell>
          <cell r="H554" t="str">
            <v/>
          </cell>
          <cell r="K554" t="str">
            <v/>
          </cell>
          <cell r="N554" t="str">
            <v/>
          </cell>
        </row>
        <row r="556">
          <cell r="B556" t="str">
            <v>zwycięzca(cy): 21:19,21:18</v>
          </cell>
          <cell r="K556" t="str">
            <v/>
          </cell>
        </row>
        <row r="557">
          <cell r="B557">
            <v>1</v>
          </cell>
          <cell r="C557" t="str">
            <v>dzień turnieju.</v>
          </cell>
          <cell r="I557" t="str">
            <v>Nr meczu</v>
          </cell>
          <cell r="N557" t="str">
            <v>Godz.</v>
          </cell>
          <cell r="R557" t="str">
            <v>S. prow.</v>
          </cell>
          <cell r="AF557" t="str">
            <v>wygrany</v>
          </cell>
          <cell r="AG557" t="str">
            <v>przegrany</v>
          </cell>
        </row>
        <row r="558">
          <cell r="B558" t="str">
            <v>Boisko</v>
          </cell>
          <cell r="C558" t="str">
            <v>Gra</v>
          </cell>
          <cell r="I558">
            <v>80</v>
          </cell>
          <cell r="N558" t="str">
            <v>rozp.</v>
          </cell>
          <cell r="P558" t="str">
            <v>zak.</v>
          </cell>
          <cell r="R558" t="str">
            <v>S. serw.</v>
          </cell>
        </row>
        <row r="559">
          <cell r="A559">
            <v>80</v>
          </cell>
          <cell r="C559" t="str">
            <v>podwójna dziewcząt</v>
          </cell>
          <cell r="H559">
            <v>10</v>
          </cell>
          <cell r="I559">
            <v>21</v>
          </cell>
          <cell r="J559">
            <v>10</v>
          </cell>
          <cell r="K559">
            <v>21</v>
          </cell>
          <cell r="R559">
            <v>0</v>
          </cell>
          <cell r="S559" t="str">
            <v>godz. 17:20</v>
          </cell>
          <cell r="X559">
            <v>80</v>
          </cell>
          <cell r="Y559" t="str">
            <v>podwójna dziewcząt</v>
          </cell>
          <cell r="Z559" t="str">
            <v>K5461</v>
          </cell>
          <cell r="AA559" t="str">
            <v>M5462</v>
          </cell>
          <cell r="AB559" t="str">
            <v>M4593</v>
          </cell>
          <cell r="AC559" t="str">
            <v>M4741</v>
          </cell>
          <cell r="AD559" t="str">
            <v>M4593</v>
          </cell>
          <cell r="AE559" t="str">
            <v>M4741</v>
          </cell>
          <cell r="AF559" t="str">
            <v>21:10,21:10</v>
          </cell>
          <cell r="AG559" t="str">
            <v>10:21,10:21</v>
          </cell>
          <cell r="AH559" t="str">
            <v/>
          </cell>
          <cell r="AI559">
            <v>10</v>
          </cell>
          <cell r="AJ559">
            <v>21</v>
          </cell>
          <cell r="AK559">
            <v>10</v>
          </cell>
          <cell r="AL559">
            <v>21</v>
          </cell>
          <cell r="AM559">
            <v>0</v>
          </cell>
          <cell r="AN559">
            <v>0</v>
          </cell>
        </row>
        <row r="560">
          <cell r="A560" t="str">
            <v/>
          </cell>
          <cell r="B560" t="str">
            <v>Joanna KOSARZYCKA (MKB Lednik Miastko)</v>
          </cell>
          <cell r="H560" t="str">
            <v>K5461</v>
          </cell>
          <cell r="K560" t="str">
            <v>M4593</v>
          </cell>
          <cell r="N560" t="str">
            <v>Paulina MAJTKA (ZKB Maced Polanów)</v>
          </cell>
        </row>
        <row r="561">
          <cell r="A561" t="str">
            <v/>
          </cell>
          <cell r="B561" t="str">
            <v>Natalia MACIUPA (MKB Lednik Miastko)</v>
          </cell>
          <cell r="H561" t="str">
            <v>M5462</v>
          </cell>
          <cell r="K561" t="str">
            <v>M4741</v>
          </cell>
          <cell r="N561" t="str">
            <v>Klaudia MATYSZCZUK (UKS Kometa Sianów)</v>
          </cell>
        </row>
        <row r="563">
          <cell r="B563" t="str">
            <v/>
          </cell>
          <cell r="K563" t="str">
            <v>zwycięzca(cy): 21:10,21:10</v>
          </cell>
        </row>
        <row r="564">
          <cell r="B564">
            <v>1</v>
          </cell>
          <cell r="C564" t="str">
            <v>dzień turnieju.</v>
          </cell>
          <cell r="I564" t="str">
            <v>Nr meczu</v>
          </cell>
          <cell r="N564" t="str">
            <v>Godz.</v>
          </cell>
          <cell r="R564" t="str">
            <v>S. prow.</v>
          </cell>
          <cell r="AF564" t="str">
            <v>wygrany</v>
          </cell>
          <cell r="AG564" t="str">
            <v>przegrany</v>
          </cell>
        </row>
        <row r="565">
          <cell r="B565" t="str">
            <v>Boisko</v>
          </cell>
          <cell r="C565" t="str">
            <v>Gra</v>
          </cell>
          <cell r="I565">
            <v>81</v>
          </cell>
          <cell r="N565" t="str">
            <v>rozp.</v>
          </cell>
          <cell r="P565" t="str">
            <v>zak.</v>
          </cell>
          <cell r="R565" t="str">
            <v>S. serw.</v>
          </cell>
        </row>
        <row r="566">
          <cell r="A566">
            <v>81</v>
          </cell>
          <cell r="B566">
            <v>1</v>
          </cell>
          <cell r="C566" t="str">
            <v>podwójna dziewcząt</v>
          </cell>
          <cell r="H566">
            <v>21</v>
          </cell>
          <cell r="I566">
            <v>3</v>
          </cell>
          <cell r="J566">
            <v>21</v>
          </cell>
          <cell r="K566">
            <v>8</v>
          </cell>
          <cell r="N566">
            <v>0.642361111111111</v>
          </cell>
          <cell r="P566">
            <v>0.6527777777777778</v>
          </cell>
          <cell r="R566">
            <v>0.01041666666666674</v>
          </cell>
          <cell r="S566" t="str">
            <v>godz. 17:50</v>
          </cell>
          <cell r="X566">
            <v>81</v>
          </cell>
          <cell r="Y566" t="str">
            <v>podwójna dziewcząt</v>
          </cell>
          <cell r="Z566" t="str">
            <v>D4545</v>
          </cell>
          <cell r="AA566" t="str">
            <v>O4640</v>
          </cell>
          <cell r="AB566" t="str">
            <v>P4629</v>
          </cell>
          <cell r="AC566" t="str">
            <v>S4318</v>
          </cell>
          <cell r="AD566" t="str">
            <v>D4545</v>
          </cell>
          <cell r="AE566" t="str">
            <v>O4640</v>
          </cell>
          <cell r="AF566" t="str">
            <v>21:3,21:8</v>
          </cell>
          <cell r="AG566" t="str">
            <v>3:21,8:21</v>
          </cell>
          <cell r="AH566" t="str">
            <v/>
          </cell>
          <cell r="AI566">
            <v>21</v>
          </cell>
          <cell r="AJ566">
            <v>3</v>
          </cell>
          <cell r="AK566">
            <v>21</v>
          </cell>
          <cell r="AL566">
            <v>8</v>
          </cell>
          <cell r="AM566">
            <v>0</v>
          </cell>
          <cell r="AN566">
            <v>0</v>
          </cell>
        </row>
        <row r="567">
          <cell r="A567" t="str">
            <v/>
          </cell>
          <cell r="B567" t="str">
            <v>Joanna DORAWA (MKB Lednik Miastko)</v>
          </cell>
          <cell r="H567" t="str">
            <v>D4545</v>
          </cell>
          <cell r="K567" t="str">
            <v>P4629</v>
          </cell>
          <cell r="N567" t="str">
            <v>Klaudia PEPLIŃSKA (ULKS U-2 Lotka Bytów)</v>
          </cell>
        </row>
        <row r="568">
          <cell r="A568" t="str">
            <v/>
          </cell>
          <cell r="B568" t="str">
            <v>Klaudia OSTROWSKA (MKB Lednik Miastko)</v>
          </cell>
          <cell r="H568" t="str">
            <v>O4640</v>
          </cell>
          <cell r="K568" t="str">
            <v>S4318</v>
          </cell>
          <cell r="N568" t="str">
            <v>Ola SIEPRAWSKA (ULKS U-2 Lotka Bytów)</v>
          </cell>
        </row>
        <row r="570">
          <cell r="B570" t="str">
            <v>zwycięzca(cy): 21:3,21:8</v>
          </cell>
          <cell r="K570" t="str">
            <v/>
          </cell>
        </row>
        <row r="571">
          <cell r="B571">
            <v>1</v>
          </cell>
          <cell r="C571" t="str">
            <v>dzień turnieju.</v>
          </cell>
          <cell r="I571" t="str">
            <v>Nr meczu</v>
          </cell>
          <cell r="N571" t="str">
            <v>Godz.</v>
          </cell>
          <cell r="R571" t="str">
            <v>S. prow.</v>
          </cell>
          <cell r="AF571" t="str">
            <v>wygrany</v>
          </cell>
          <cell r="AG571" t="str">
            <v>przegrany</v>
          </cell>
        </row>
        <row r="572">
          <cell r="B572" t="str">
            <v>Boisko</v>
          </cell>
          <cell r="C572" t="str">
            <v>Gra</v>
          </cell>
          <cell r="I572">
            <v>82</v>
          </cell>
          <cell r="N572" t="str">
            <v>rozp.</v>
          </cell>
          <cell r="P572" t="str">
            <v>zak.</v>
          </cell>
          <cell r="R572" t="str">
            <v>S. serw.</v>
          </cell>
        </row>
        <row r="573">
          <cell r="A573">
            <v>82</v>
          </cell>
          <cell r="B573">
            <v>4</v>
          </cell>
          <cell r="C573" t="str">
            <v>podwójna dziewcząt</v>
          </cell>
          <cell r="H573">
            <v>23</v>
          </cell>
          <cell r="I573">
            <v>21</v>
          </cell>
          <cell r="J573">
            <v>14</v>
          </cell>
          <cell r="K573">
            <v>21</v>
          </cell>
          <cell r="L573">
            <v>21</v>
          </cell>
          <cell r="M573">
            <v>14</v>
          </cell>
          <cell r="N573">
            <v>0.6451388888888888</v>
          </cell>
          <cell r="P573">
            <v>0.6736111111111112</v>
          </cell>
          <cell r="R573">
            <v>0.028472222222222343</v>
          </cell>
          <cell r="S573" t="str">
            <v>godz. 17:50</v>
          </cell>
          <cell r="X573">
            <v>82</v>
          </cell>
          <cell r="Y573" t="str">
            <v>podwójna dziewcząt</v>
          </cell>
          <cell r="Z573" t="str">
            <v>B4319</v>
          </cell>
          <cell r="AA573" t="str">
            <v>D4628</v>
          </cell>
          <cell r="AB573" t="str">
            <v>S4547</v>
          </cell>
          <cell r="AC573" t="str">
            <v>W4550</v>
          </cell>
          <cell r="AD573" t="str">
            <v>B4319</v>
          </cell>
          <cell r="AE573" t="str">
            <v>D4628</v>
          </cell>
          <cell r="AF573" t="str">
            <v>23:21,14:21,21:14</v>
          </cell>
          <cell r="AG573" t="str">
            <v>21:23,21:14,14:21</v>
          </cell>
          <cell r="AH573" t="str">
            <v/>
          </cell>
          <cell r="AI573">
            <v>23</v>
          </cell>
          <cell r="AJ573">
            <v>21</v>
          </cell>
          <cell r="AK573">
            <v>14</v>
          </cell>
          <cell r="AL573">
            <v>21</v>
          </cell>
          <cell r="AM573">
            <v>21</v>
          </cell>
          <cell r="AN573">
            <v>14</v>
          </cell>
        </row>
        <row r="574">
          <cell r="A574" t="str">
            <v/>
          </cell>
          <cell r="B574" t="str">
            <v>Laura BUJAK (ULKS U-2 Lotka Bytów)</v>
          </cell>
          <cell r="H574" t="str">
            <v>B4319</v>
          </cell>
          <cell r="K574" t="str">
            <v>S4547</v>
          </cell>
          <cell r="N574" t="str">
            <v>Aleksandra SZWEDA (MKB Lednik Miastko)</v>
          </cell>
        </row>
        <row r="575">
          <cell r="A575" t="str">
            <v/>
          </cell>
          <cell r="B575" t="str">
            <v>Anna DUDA (ULKS U-2 Lotka Bytów)</v>
          </cell>
          <cell r="H575" t="str">
            <v>D4628</v>
          </cell>
          <cell r="K575" t="str">
            <v>W4550</v>
          </cell>
          <cell r="N575" t="str">
            <v>Magdalena WOLSKA (MKB Lednik Miastko)</v>
          </cell>
        </row>
        <row r="577">
          <cell r="B577" t="str">
            <v>zwycięzca(cy): 23:21,14:21,21:14</v>
          </cell>
          <cell r="K577" t="str">
            <v/>
          </cell>
        </row>
        <row r="578">
          <cell r="B578">
            <v>1</v>
          </cell>
          <cell r="C578" t="str">
            <v>dzień turnieju.</v>
          </cell>
          <cell r="I578" t="str">
            <v>Nr meczu</v>
          </cell>
          <cell r="N578" t="str">
            <v>Godz.</v>
          </cell>
          <cell r="R578" t="str">
            <v>S. prow.</v>
          </cell>
          <cell r="AF578" t="str">
            <v>wygrany</v>
          </cell>
          <cell r="AG578" t="str">
            <v>przegrany</v>
          </cell>
        </row>
        <row r="579">
          <cell r="B579" t="str">
            <v>Boisko</v>
          </cell>
          <cell r="C579" t="str">
            <v>Gra</v>
          </cell>
          <cell r="I579">
            <v>83</v>
          </cell>
          <cell r="N579" t="str">
            <v>rozp.</v>
          </cell>
          <cell r="P579" t="str">
            <v>zak.</v>
          </cell>
          <cell r="R579" t="str">
            <v>S. serw.</v>
          </cell>
        </row>
        <row r="580">
          <cell r="A580">
            <v>83</v>
          </cell>
          <cell r="B580">
            <v>1</v>
          </cell>
          <cell r="C580" t="str">
            <v>mieszana młodzików</v>
          </cell>
          <cell r="H580">
            <v>21</v>
          </cell>
          <cell r="I580">
            <v>15</v>
          </cell>
          <cell r="J580">
            <v>23</v>
          </cell>
          <cell r="K580">
            <v>21</v>
          </cell>
          <cell r="N580">
            <v>0.6541666666666667</v>
          </cell>
          <cell r="P580">
            <v>0.6680555555555556</v>
          </cell>
          <cell r="R580">
            <v>0.01388888888888895</v>
          </cell>
          <cell r="S580" t="str">
            <v>godz. 17:50</v>
          </cell>
          <cell r="X580">
            <v>83</v>
          </cell>
          <cell r="Y580" t="str">
            <v>mieszana młodzików</v>
          </cell>
          <cell r="Z580" t="str">
            <v>C4264</v>
          </cell>
          <cell r="AA580" t="str">
            <v>T4548</v>
          </cell>
          <cell r="AB580" t="str">
            <v>M4698</v>
          </cell>
          <cell r="AC580" t="str">
            <v>M4741</v>
          </cell>
          <cell r="AD580" t="str">
            <v>C4264</v>
          </cell>
          <cell r="AE580" t="str">
            <v>T4548</v>
          </cell>
          <cell r="AF580" t="str">
            <v>21:15,23:21</v>
          </cell>
          <cell r="AG580" t="str">
            <v>15:21,21:23</v>
          </cell>
          <cell r="AH580" t="str">
            <v/>
          </cell>
          <cell r="AI580">
            <v>21</v>
          </cell>
          <cell r="AJ580">
            <v>15</v>
          </cell>
          <cell r="AK580">
            <v>23</v>
          </cell>
          <cell r="AL580">
            <v>21</v>
          </cell>
          <cell r="AM580">
            <v>0</v>
          </cell>
          <cell r="AN580">
            <v>0</v>
          </cell>
        </row>
        <row r="581">
          <cell r="A581" t="str">
            <v/>
          </cell>
          <cell r="B581" t="str">
            <v>Szymon CYBULSKI (MKB Lednik Miastko)</v>
          </cell>
          <cell r="H581" t="str">
            <v>C4264</v>
          </cell>
          <cell r="K581" t="str">
            <v>M4698</v>
          </cell>
          <cell r="N581" t="str">
            <v>Norbert MARKOWSKI (UKS Kometa Sianów)</v>
          </cell>
        </row>
        <row r="582">
          <cell r="A582" t="str">
            <v/>
          </cell>
          <cell r="B582" t="str">
            <v>Żaklina TRUN (MKB Lednik Miastko)</v>
          </cell>
          <cell r="H582" t="str">
            <v>T4548</v>
          </cell>
          <cell r="K582" t="str">
            <v>M4741</v>
          </cell>
          <cell r="N582" t="str">
            <v>Klaudia MATYSZCZUK (UKS Kometa Sianów)</v>
          </cell>
        </row>
        <row r="584">
          <cell r="B584" t="str">
            <v>zwycięzca(cy): 21:15,23:21</v>
          </cell>
          <cell r="K584" t="str">
            <v/>
          </cell>
        </row>
        <row r="585">
          <cell r="B585">
            <v>1</v>
          </cell>
          <cell r="C585" t="str">
            <v>dzień turnieju.</v>
          </cell>
          <cell r="I585" t="str">
            <v>Nr meczu</v>
          </cell>
          <cell r="N585" t="str">
            <v>Godz.</v>
          </cell>
          <cell r="R585" t="str">
            <v>S. prow.</v>
          </cell>
          <cell r="AF585" t="str">
            <v>wygrany</v>
          </cell>
          <cell r="AG585" t="str">
            <v>przegrany</v>
          </cell>
        </row>
        <row r="586">
          <cell r="B586" t="str">
            <v>Boisko</v>
          </cell>
          <cell r="C586" t="str">
            <v>Gra</v>
          </cell>
          <cell r="I586">
            <v>84</v>
          </cell>
          <cell r="N586" t="str">
            <v>rozp.</v>
          </cell>
          <cell r="P586" t="str">
            <v>zak.</v>
          </cell>
          <cell r="R586" t="str">
            <v>S. serw.</v>
          </cell>
        </row>
        <row r="587">
          <cell r="A587">
            <v>84</v>
          </cell>
          <cell r="B587">
            <v>3</v>
          </cell>
          <cell r="C587" t="str">
            <v>mieszana juniorów</v>
          </cell>
          <cell r="H587">
            <v>21</v>
          </cell>
          <cell r="I587">
            <v>16</v>
          </cell>
          <cell r="J587">
            <v>21</v>
          </cell>
          <cell r="K587">
            <v>12</v>
          </cell>
          <cell r="N587">
            <v>0.6520833333333333</v>
          </cell>
          <cell r="P587">
            <v>0.6701388888888888</v>
          </cell>
          <cell r="R587">
            <v>0.01805555555555549</v>
          </cell>
          <cell r="S587" t="str">
            <v>godz. 17:50</v>
          </cell>
          <cell r="X587">
            <v>84</v>
          </cell>
          <cell r="Y587" t="str">
            <v>mieszana juniorów</v>
          </cell>
          <cell r="Z587" t="str">
            <v>R3535</v>
          </cell>
          <cell r="AA587" t="str">
            <v>R3741</v>
          </cell>
          <cell r="AB587" t="str">
            <v>S4544</v>
          </cell>
          <cell r="AC587" t="str">
            <v>B5199</v>
          </cell>
          <cell r="AD587" t="str">
            <v>R3535</v>
          </cell>
          <cell r="AE587" t="str">
            <v>R3741</v>
          </cell>
          <cell r="AF587" t="str">
            <v>21:16,21:12</v>
          </cell>
          <cell r="AG587" t="str">
            <v>16:21,12:21</v>
          </cell>
          <cell r="AH587" t="str">
            <v/>
          </cell>
          <cell r="AI587">
            <v>21</v>
          </cell>
          <cell r="AJ587">
            <v>16</v>
          </cell>
          <cell r="AK587">
            <v>21</v>
          </cell>
          <cell r="AL587">
            <v>12</v>
          </cell>
          <cell r="AM587">
            <v>0</v>
          </cell>
          <cell r="AN587">
            <v>0</v>
          </cell>
        </row>
        <row r="588">
          <cell r="A588" t="str">
            <v/>
          </cell>
          <cell r="B588" t="str">
            <v>Nikodem RATKOWSKI (ZKB Maced Polanów)</v>
          </cell>
          <cell r="H588" t="str">
            <v>R3535</v>
          </cell>
          <cell r="K588" t="str">
            <v>S4544</v>
          </cell>
          <cell r="N588" t="str">
            <v>Paweł SZWEDA (MKB Lednik Miastko)</v>
          </cell>
        </row>
        <row r="589">
          <cell r="A589" t="str">
            <v/>
          </cell>
          <cell r="B589" t="str">
            <v>Paula ROMAN (UKSOSIR Badminton Sławno)</v>
          </cell>
          <cell r="H589" t="str">
            <v>R3741</v>
          </cell>
          <cell r="K589" t="str">
            <v>B5199</v>
          </cell>
          <cell r="N589" t="str">
            <v>Olivia BATKO (MKB Lednik Miastko)</v>
          </cell>
        </row>
        <row r="591">
          <cell r="B591" t="str">
            <v>zwycięzca(cy): 21:16,21:12</v>
          </cell>
          <cell r="K591" t="str">
            <v/>
          </cell>
        </row>
        <row r="592">
          <cell r="B592">
            <v>1</v>
          </cell>
          <cell r="C592" t="str">
            <v>dzień turnieju.</v>
          </cell>
          <cell r="I592" t="str">
            <v>Nr meczu</v>
          </cell>
          <cell r="N592" t="str">
            <v>Godz.</v>
          </cell>
          <cell r="R592" t="str">
            <v>S. prow.</v>
          </cell>
          <cell r="AF592" t="str">
            <v>wygrany</v>
          </cell>
          <cell r="AG592" t="str">
            <v>przegrany</v>
          </cell>
        </row>
        <row r="593">
          <cell r="B593" t="str">
            <v>Boisko</v>
          </cell>
          <cell r="C593" t="str">
            <v>Gra</v>
          </cell>
          <cell r="I593">
            <v>85</v>
          </cell>
          <cell r="N593" t="str">
            <v>rozp.</v>
          </cell>
          <cell r="P593" t="str">
            <v>zak.</v>
          </cell>
          <cell r="R593" t="str">
            <v>S. serw.</v>
          </cell>
        </row>
        <row r="594">
          <cell r="A594">
            <v>85</v>
          </cell>
          <cell r="B594">
            <v>2</v>
          </cell>
          <cell r="C594" t="str">
            <v>podwójna chłopców</v>
          </cell>
          <cell r="H594">
            <v>21</v>
          </cell>
          <cell r="I594">
            <v>11</v>
          </cell>
          <cell r="J594">
            <v>21</v>
          </cell>
          <cell r="K594">
            <v>19</v>
          </cell>
          <cell r="N594">
            <v>0.6520833333333333</v>
          </cell>
          <cell r="P594">
            <v>0.6701388888888888</v>
          </cell>
          <cell r="R594">
            <v>0.01805555555555549</v>
          </cell>
          <cell r="S594" t="str">
            <v>godz. 18:20</v>
          </cell>
          <cell r="X594">
            <v>85</v>
          </cell>
          <cell r="Y594" t="str">
            <v>podwójna chłopców</v>
          </cell>
          <cell r="Z594" t="str">
            <v>K5446</v>
          </cell>
          <cell r="AA594" t="str">
            <v>P4611</v>
          </cell>
          <cell r="AB594" t="str">
            <v>J5465</v>
          </cell>
          <cell r="AC594" t="str">
            <v>Ł5583</v>
          </cell>
          <cell r="AD594" t="str">
            <v>K5446</v>
          </cell>
          <cell r="AE594" t="str">
            <v>P4611</v>
          </cell>
          <cell r="AF594" t="str">
            <v>21:11,21:19</v>
          </cell>
          <cell r="AG594" t="str">
            <v>11:21,19:21</v>
          </cell>
          <cell r="AH594" t="str">
            <v/>
          </cell>
          <cell r="AI594">
            <v>21</v>
          </cell>
          <cell r="AJ594">
            <v>11</v>
          </cell>
          <cell r="AK594">
            <v>21</v>
          </cell>
          <cell r="AL594">
            <v>19</v>
          </cell>
          <cell r="AM594">
            <v>0</v>
          </cell>
          <cell r="AN594">
            <v>0</v>
          </cell>
        </row>
        <row r="595">
          <cell r="A595" t="str">
            <v/>
          </cell>
          <cell r="B595" t="str">
            <v>Bartłomiej KUCHARCZYK (UKSOSIR Badminton Sławno)</v>
          </cell>
          <cell r="H595" t="str">
            <v>K5446</v>
          </cell>
          <cell r="K595" t="str">
            <v>J5465</v>
          </cell>
          <cell r="N595" t="str">
            <v>Kasper JERECZEK (MKB Lednik Miastko)</v>
          </cell>
        </row>
        <row r="596">
          <cell r="A596" t="str">
            <v/>
          </cell>
          <cell r="B596" t="str">
            <v>Dorian PASTERNAK (UKSOSIR Badminton Sławno)</v>
          </cell>
          <cell r="H596" t="str">
            <v>P4611</v>
          </cell>
          <cell r="K596" t="str">
            <v>Ł5583</v>
          </cell>
          <cell r="N596" t="str">
            <v>Hubert ŁOPACKI (MKB Lednik Miastko)</v>
          </cell>
        </row>
        <row r="598">
          <cell r="B598" t="str">
            <v>zwycięzca(cy): 21:11,21:19</v>
          </cell>
          <cell r="K598" t="str">
            <v/>
          </cell>
        </row>
        <row r="599">
          <cell r="B599">
            <v>1</v>
          </cell>
          <cell r="C599" t="str">
            <v>dzień turnieju.</v>
          </cell>
          <cell r="I599" t="str">
            <v>Nr meczu</v>
          </cell>
          <cell r="N599" t="str">
            <v>Godz.</v>
          </cell>
          <cell r="R599" t="str">
            <v>S. prow.</v>
          </cell>
          <cell r="AF599" t="str">
            <v>wygrany</v>
          </cell>
          <cell r="AG599" t="str">
            <v>przegrany</v>
          </cell>
        </row>
        <row r="600">
          <cell r="B600" t="str">
            <v>Boisko</v>
          </cell>
          <cell r="C600" t="str">
            <v>Gra</v>
          </cell>
          <cell r="I600">
            <v>86</v>
          </cell>
          <cell r="N600" t="str">
            <v>rozp.</v>
          </cell>
          <cell r="P600" t="str">
            <v>zak.</v>
          </cell>
          <cell r="R600" t="str">
            <v>S. serw.</v>
          </cell>
        </row>
        <row r="601">
          <cell r="A601">
            <v>86</v>
          </cell>
          <cell r="B601">
            <v>3</v>
          </cell>
          <cell r="C601" t="str">
            <v>podwójna chłopców</v>
          </cell>
          <cell r="H601">
            <v>19</v>
          </cell>
          <cell r="I601">
            <v>21</v>
          </cell>
          <cell r="J601">
            <v>21</v>
          </cell>
          <cell r="K601">
            <v>19</v>
          </cell>
          <cell r="L601">
            <v>21</v>
          </cell>
          <cell r="M601">
            <v>19</v>
          </cell>
          <cell r="N601">
            <v>0.6701388888888888</v>
          </cell>
          <cell r="P601">
            <v>0.6993055555555556</v>
          </cell>
          <cell r="R601">
            <v>0.029166666666666785</v>
          </cell>
          <cell r="S601" t="str">
            <v>godz. 18:20</v>
          </cell>
          <cell r="X601">
            <v>86</v>
          </cell>
          <cell r="Y601" t="str">
            <v>podwójna chłopców</v>
          </cell>
          <cell r="Z601" t="str">
            <v>G4791</v>
          </cell>
          <cell r="AA601" t="str">
            <v>K4719</v>
          </cell>
          <cell r="AB601" t="str">
            <v>G5315</v>
          </cell>
          <cell r="AC601" t="str">
            <v>G5445</v>
          </cell>
          <cell r="AD601" t="str">
            <v>G4791</v>
          </cell>
          <cell r="AE601" t="str">
            <v>K4719</v>
          </cell>
          <cell r="AF601" t="str">
            <v>19:21,21:19,21:19</v>
          </cell>
          <cell r="AG601" t="str">
            <v>21:19,19:21,19:21</v>
          </cell>
          <cell r="AH601" t="str">
            <v/>
          </cell>
          <cell r="AI601">
            <v>19</v>
          </cell>
          <cell r="AJ601">
            <v>21</v>
          </cell>
          <cell r="AK601">
            <v>21</v>
          </cell>
          <cell r="AL601">
            <v>19</v>
          </cell>
          <cell r="AM601">
            <v>21</v>
          </cell>
          <cell r="AN601">
            <v>19</v>
          </cell>
        </row>
        <row r="602">
          <cell r="A602" t="str">
            <v/>
          </cell>
          <cell r="B602" t="str">
            <v>Nestor GABRYSIAK (UKSOSIR Badminton Sławno)</v>
          </cell>
          <cell r="H602" t="str">
            <v>G4791</v>
          </cell>
          <cell r="K602" t="str">
            <v>G5315</v>
          </cell>
          <cell r="N602" t="str">
            <v>Jakub GAŁĄZKA (MMKS Gdańsk)</v>
          </cell>
        </row>
        <row r="603">
          <cell r="A603" t="str">
            <v/>
          </cell>
          <cell r="B603" t="str">
            <v>Michał KAZUSEK (UKSOSIR Badminton Sławno)</v>
          </cell>
          <cell r="H603" t="str">
            <v>K4719</v>
          </cell>
          <cell r="K603" t="str">
            <v>G5445</v>
          </cell>
          <cell r="N603" t="str">
            <v>Bartosz GROCHOWSKI (MMKS Gdańsk)</v>
          </cell>
        </row>
        <row r="605">
          <cell r="B605" t="str">
            <v>zwycięzca(cy): 19:21,21:19,21:19</v>
          </cell>
          <cell r="K605" t="str">
            <v/>
          </cell>
        </row>
        <row r="606">
          <cell r="B606">
            <v>1</v>
          </cell>
          <cell r="C606" t="str">
            <v>dzień turnieju.</v>
          </cell>
          <cell r="I606" t="str">
            <v>Nr meczu</v>
          </cell>
          <cell r="N606" t="str">
            <v>Godz.</v>
          </cell>
          <cell r="R606" t="str">
            <v>S. prow.</v>
          </cell>
          <cell r="AF606" t="str">
            <v>wygrany</v>
          </cell>
          <cell r="AG606" t="str">
            <v>przegrany</v>
          </cell>
        </row>
        <row r="607">
          <cell r="B607" t="str">
            <v>Boisko</v>
          </cell>
          <cell r="C607" t="str">
            <v>Gra</v>
          </cell>
          <cell r="I607">
            <v>87</v>
          </cell>
          <cell r="N607" t="str">
            <v>rozp.</v>
          </cell>
          <cell r="P607" t="str">
            <v>zak.</v>
          </cell>
          <cell r="R607" t="str">
            <v>S. serw.</v>
          </cell>
        </row>
        <row r="608">
          <cell r="A608">
            <v>87</v>
          </cell>
          <cell r="B608">
            <v>1</v>
          </cell>
          <cell r="C608" t="str">
            <v>podwójna juniorów</v>
          </cell>
          <cell r="H608">
            <v>21</v>
          </cell>
          <cell r="I608">
            <v>19</v>
          </cell>
          <cell r="J608">
            <v>21</v>
          </cell>
          <cell r="K608">
            <v>13</v>
          </cell>
          <cell r="N608">
            <v>0.6701388888888888</v>
          </cell>
          <cell r="P608">
            <v>0.6875</v>
          </cell>
          <cell r="R608">
            <v>0.01736111111111116</v>
          </cell>
          <cell r="S608" t="str">
            <v>godz. 18:20</v>
          </cell>
          <cell r="X608">
            <v>87</v>
          </cell>
          <cell r="Y608" t="str">
            <v>podwójna juniorów</v>
          </cell>
          <cell r="Z608" t="str">
            <v>L3415</v>
          </cell>
          <cell r="AA608" t="str">
            <v>M3531</v>
          </cell>
          <cell r="AB608" t="str">
            <v>G3385</v>
          </cell>
          <cell r="AC608" t="str">
            <v>S4265</v>
          </cell>
          <cell r="AD608" t="str">
            <v>L3415</v>
          </cell>
          <cell r="AE608" t="str">
            <v>M3531</v>
          </cell>
          <cell r="AF608" t="str">
            <v>21:19,21:13</v>
          </cell>
          <cell r="AG608" t="str">
            <v>19:21,13:21</v>
          </cell>
          <cell r="AH608" t="str">
            <v/>
          </cell>
          <cell r="AI608">
            <v>21</v>
          </cell>
          <cell r="AJ608">
            <v>19</v>
          </cell>
          <cell r="AK608">
            <v>21</v>
          </cell>
          <cell r="AL608">
            <v>13</v>
          </cell>
          <cell r="AM608">
            <v>0</v>
          </cell>
          <cell r="AN608">
            <v>0</v>
          </cell>
        </row>
        <row r="609">
          <cell r="A609" t="str">
            <v/>
          </cell>
          <cell r="B609" t="str">
            <v>Paweł LEWANDOWSKI (UKS Kometa Sianów)</v>
          </cell>
          <cell r="H609" t="str">
            <v>L3415</v>
          </cell>
          <cell r="K609" t="str">
            <v>G3385</v>
          </cell>
          <cell r="N609" t="str">
            <v>Michał GRABOWSKI (MKB Lednik Miastko)</v>
          </cell>
        </row>
        <row r="610">
          <cell r="A610" t="str">
            <v/>
          </cell>
          <cell r="B610" t="str">
            <v>Norbert MIARKA (ZKB Maced Polanów)</v>
          </cell>
          <cell r="H610" t="str">
            <v>M3531</v>
          </cell>
          <cell r="K610" t="str">
            <v>S4265</v>
          </cell>
          <cell r="N610" t="str">
            <v>Łukasz STĘPNIEWSKI (MKB Lednik Miastko)</v>
          </cell>
        </row>
        <row r="612">
          <cell r="B612" t="str">
            <v>zwycięzca(cy): 21:19,21:13</v>
          </cell>
          <cell r="K612" t="str">
            <v/>
          </cell>
        </row>
        <row r="613">
          <cell r="B613">
            <v>1</v>
          </cell>
          <cell r="C613" t="str">
            <v>dzień turnieju.</v>
          </cell>
          <cell r="I613" t="str">
            <v>Nr meczu</v>
          </cell>
          <cell r="N613" t="str">
            <v>Godz.</v>
          </cell>
          <cell r="R613" t="str">
            <v>S. prow.</v>
          </cell>
          <cell r="AF613" t="str">
            <v>wygrany</v>
          </cell>
          <cell r="AG613" t="str">
            <v>przegrany</v>
          </cell>
        </row>
        <row r="614">
          <cell r="B614" t="str">
            <v>Boisko</v>
          </cell>
          <cell r="C614" t="str">
            <v>Gra</v>
          </cell>
          <cell r="I614">
            <v>88</v>
          </cell>
          <cell r="N614" t="str">
            <v>rozp.</v>
          </cell>
          <cell r="P614" t="str">
            <v>zak.</v>
          </cell>
          <cell r="R614" t="str">
            <v>S. serw.</v>
          </cell>
        </row>
        <row r="615">
          <cell r="A615">
            <v>88</v>
          </cell>
          <cell r="B615">
            <v>2</v>
          </cell>
          <cell r="C615" t="str">
            <v>pojedyncza dziewcząt</v>
          </cell>
          <cell r="H615">
            <v>21</v>
          </cell>
          <cell r="I615">
            <v>16</v>
          </cell>
          <cell r="J615">
            <v>21</v>
          </cell>
          <cell r="K615">
            <v>13</v>
          </cell>
          <cell r="N615">
            <v>0.6875</v>
          </cell>
          <cell r="P615">
            <v>0.7048611111111112</v>
          </cell>
          <cell r="R615">
            <v>0.01736111111111116</v>
          </cell>
          <cell r="S615" t="str">
            <v>godz. 18:20</v>
          </cell>
          <cell r="X615">
            <v>88</v>
          </cell>
          <cell r="Y615" t="str">
            <v>pojedyncza dziewcząt</v>
          </cell>
          <cell r="Z615" t="str">
            <v>D4628</v>
          </cell>
          <cell r="AA615" t="str">
            <v/>
          </cell>
          <cell r="AB615" t="str">
            <v>S4547</v>
          </cell>
          <cell r="AC615" t="str">
            <v/>
          </cell>
          <cell r="AD615" t="str">
            <v>D4628</v>
          </cell>
          <cell r="AE615" t="str">
            <v/>
          </cell>
          <cell r="AF615" t="str">
            <v>21:16,21:13</v>
          </cell>
          <cell r="AG615" t="str">
            <v>16:21,13:21</v>
          </cell>
          <cell r="AH615" t="str">
            <v/>
          </cell>
          <cell r="AI615">
            <v>21</v>
          </cell>
          <cell r="AJ615">
            <v>16</v>
          </cell>
          <cell r="AK615">
            <v>21</v>
          </cell>
          <cell r="AL615">
            <v>13</v>
          </cell>
          <cell r="AM615">
            <v>0</v>
          </cell>
          <cell r="AN615">
            <v>0</v>
          </cell>
        </row>
        <row r="616">
          <cell r="A616" t="str">
            <v/>
          </cell>
          <cell r="B616" t="str">
            <v>Anna DUDA (ULKS U-2 Lotka Bytów)</v>
          </cell>
          <cell r="H616" t="str">
            <v>D4628</v>
          </cell>
          <cell r="K616" t="str">
            <v>S4547</v>
          </cell>
          <cell r="N616" t="str">
            <v>Aleksandra SZWEDA (MKB Lednik Miastko)</v>
          </cell>
        </row>
        <row r="617">
          <cell r="A617" t="str">
            <v/>
          </cell>
          <cell r="B617" t="str">
            <v/>
          </cell>
          <cell r="H617" t="str">
            <v/>
          </cell>
          <cell r="K617" t="str">
            <v/>
          </cell>
          <cell r="N617" t="str">
            <v/>
          </cell>
        </row>
        <row r="619">
          <cell r="B619" t="str">
            <v>zwycięzca(cy): 21:16,21:13</v>
          </cell>
          <cell r="K619" t="str">
            <v/>
          </cell>
        </row>
        <row r="620">
          <cell r="B620">
            <v>1</v>
          </cell>
          <cell r="C620" t="str">
            <v>dzień turnieju.</v>
          </cell>
          <cell r="I620" t="str">
            <v>Nr meczu</v>
          </cell>
          <cell r="N620" t="str">
            <v>Godz.</v>
          </cell>
          <cell r="R620" t="str">
            <v>S. prow.</v>
          </cell>
          <cell r="AF620" t="str">
            <v>wygrany</v>
          </cell>
          <cell r="AG620" t="str">
            <v>przegrany</v>
          </cell>
        </row>
        <row r="621">
          <cell r="B621" t="str">
            <v>Boisko</v>
          </cell>
          <cell r="C621" t="str">
            <v>Gra</v>
          </cell>
          <cell r="I621">
            <v>89</v>
          </cell>
          <cell r="N621" t="str">
            <v>rozp.</v>
          </cell>
          <cell r="P621" t="str">
            <v>zak.</v>
          </cell>
          <cell r="R621" t="str">
            <v>S. serw.</v>
          </cell>
        </row>
        <row r="622">
          <cell r="A622">
            <v>89</v>
          </cell>
          <cell r="B622">
            <v>1</v>
          </cell>
          <cell r="C622" t="str">
            <v>pojedyncza dziewcząt</v>
          </cell>
          <cell r="H622">
            <v>17</v>
          </cell>
          <cell r="I622">
            <v>21</v>
          </cell>
          <cell r="J622">
            <v>18</v>
          </cell>
          <cell r="K622">
            <v>21</v>
          </cell>
          <cell r="N622">
            <v>0.6875</v>
          </cell>
          <cell r="P622">
            <v>0.7097222222222223</v>
          </cell>
          <cell r="R622">
            <v>0.022222222222222254</v>
          </cell>
          <cell r="S622" t="str">
            <v>godz. 18:50</v>
          </cell>
          <cell r="X622">
            <v>89</v>
          </cell>
          <cell r="Y622" t="str">
            <v>pojedyncza dziewcząt</v>
          </cell>
          <cell r="Z622" t="str">
            <v>P4629</v>
          </cell>
          <cell r="AA622" t="str">
            <v/>
          </cell>
          <cell r="AB622" t="str">
            <v>W4550</v>
          </cell>
          <cell r="AC622" t="str">
            <v/>
          </cell>
          <cell r="AD622" t="str">
            <v>W4550</v>
          </cell>
          <cell r="AE622" t="str">
            <v/>
          </cell>
          <cell r="AF622" t="str">
            <v>21:17,21:18</v>
          </cell>
          <cell r="AG622" t="str">
            <v>17:21,18:21</v>
          </cell>
          <cell r="AH622" t="str">
            <v/>
          </cell>
          <cell r="AI622">
            <v>17</v>
          </cell>
          <cell r="AJ622">
            <v>21</v>
          </cell>
          <cell r="AK622">
            <v>18</v>
          </cell>
          <cell r="AL622">
            <v>21</v>
          </cell>
          <cell r="AM622">
            <v>0</v>
          </cell>
          <cell r="AN622">
            <v>0</v>
          </cell>
        </row>
        <row r="623">
          <cell r="A623" t="str">
            <v/>
          </cell>
          <cell r="B623" t="str">
            <v>Klaudia PEPLIŃSKA (ULKS U-2 Lotka Bytów)</v>
          </cell>
          <cell r="H623" t="str">
            <v>P4629</v>
          </cell>
          <cell r="K623" t="str">
            <v>W4550</v>
          </cell>
          <cell r="N623" t="str">
            <v>Magdalena WOLSKA (MKB Lednik Miastko)</v>
          </cell>
        </row>
        <row r="624">
          <cell r="A624" t="str">
            <v/>
          </cell>
          <cell r="B624" t="str">
            <v/>
          </cell>
          <cell r="H624" t="str">
            <v/>
          </cell>
          <cell r="K624" t="str">
            <v/>
          </cell>
          <cell r="N624" t="str">
            <v/>
          </cell>
        </row>
        <row r="626">
          <cell r="B626" t="str">
            <v/>
          </cell>
          <cell r="K626" t="str">
            <v>zwycięzca(cy): 21:17,21:18</v>
          </cell>
        </row>
        <row r="627">
          <cell r="B627">
            <v>1</v>
          </cell>
          <cell r="C627" t="str">
            <v>dzień turnieju.</v>
          </cell>
          <cell r="I627" t="str">
            <v>Nr meczu</v>
          </cell>
          <cell r="N627" t="str">
            <v>Godz.</v>
          </cell>
          <cell r="R627" t="str">
            <v>S. prow.</v>
          </cell>
          <cell r="AF627" t="str">
            <v>wygrany</v>
          </cell>
          <cell r="AG627" t="str">
            <v>przegrany</v>
          </cell>
        </row>
        <row r="628">
          <cell r="B628" t="str">
            <v>Boisko</v>
          </cell>
          <cell r="C628" t="str">
            <v>Gra</v>
          </cell>
          <cell r="I628">
            <v>90</v>
          </cell>
          <cell r="N628" t="str">
            <v>rozp.</v>
          </cell>
          <cell r="P628" t="str">
            <v>zak.</v>
          </cell>
          <cell r="R628" t="str">
            <v>S. serw.</v>
          </cell>
        </row>
        <row r="629">
          <cell r="A629">
            <v>90</v>
          </cell>
          <cell r="B629">
            <v>4</v>
          </cell>
          <cell r="C629" t="str">
            <v>pojedyncza dziewcząt</v>
          </cell>
          <cell r="H629">
            <v>15</v>
          </cell>
          <cell r="I629">
            <v>21</v>
          </cell>
          <cell r="J629">
            <v>12</v>
          </cell>
          <cell r="K629">
            <v>21</v>
          </cell>
          <cell r="N629">
            <v>0.6965277777777777</v>
          </cell>
          <cell r="P629">
            <v>0.7118055555555555</v>
          </cell>
          <cell r="R629">
            <v>0.015277777777777724</v>
          </cell>
          <cell r="S629" t="str">
            <v>godz. 18:50</v>
          </cell>
          <cell r="X629">
            <v>90</v>
          </cell>
          <cell r="Y629" t="str">
            <v>pojedyncza dziewcząt</v>
          </cell>
          <cell r="Z629" t="str">
            <v>B4319</v>
          </cell>
          <cell r="AA629" t="str">
            <v/>
          </cell>
          <cell r="AB629" t="str">
            <v>O4640</v>
          </cell>
          <cell r="AC629" t="str">
            <v/>
          </cell>
          <cell r="AD629" t="str">
            <v>O4640</v>
          </cell>
          <cell r="AE629" t="str">
            <v/>
          </cell>
          <cell r="AF629" t="str">
            <v>21:15,21:12</v>
          </cell>
          <cell r="AG629" t="str">
            <v>15:21,12:21</v>
          </cell>
          <cell r="AH629" t="str">
            <v/>
          </cell>
          <cell r="AI629">
            <v>15</v>
          </cell>
          <cell r="AJ629">
            <v>21</v>
          </cell>
          <cell r="AK629">
            <v>12</v>
          </cell>
          <cell r="AL629">
            <v>21</v>
          </cell>
          <cell r="AM629">
            <v>0</v>
          </cell>
          <cell r="AN629">
            <v>0</v>
          </cell>
        </row>
        <row r="630">
          <cell r="A630" t="str">
            <v/>
          </cell>
          <cell r="B630" t="str">
            <v>Laura BUJAK (ULKS U-2 Lotka Bytów)</v>
          </cell>
          <cell r="H630" t="str">
            <v>B4319</v>
          </cell>
          <cell r="K630" t="str">
            <v>O4640</v>
          </cell>
          <cell r="N630" t="str">
            <v>Klaudia OSTROWSKA (MKB Lednik Miastko)</v>
          </cell>
        </row>
        <row r="631">
          <cell r="A631" t="str">
            <v/>
          </cell>
          <cell r="B631" t="str">
            <v/>
          </cell>
          <cell r="H631" t="str">
            <v/>
          </cell>
          <cell r="K631" t="str">
            <v/>
          </cell>
          <cell r="N631" t="str">
            <v/>
          </cell>
        </row>
        <row r="633">
          <cell r="B633" t="str">
            <v/>
          </cell>
          <cell r="K633" t="str">
            <v>zwycięzca(cy): 21:15,21:12</v>
          </cell>
        </row>
        <row r="634">
          <cell r="B634">
            <v>1</v>
          </cell>
          <cell r="C634" t="str">
            <v>dzień turnieju.</v>
          </cell>
          <cell r="I634" t="str">
            <v>Nr meczu</v>
          </cell>
          <cell r="N634" t="str">
            <v>Godz.</v>
          </cell>
          <cell r="R634" t="str">
            <v>S. prow.</v>
          </cell>
          <cell r="AF634" t="str">
            <v>wygrany</v>
          </cell>
          <cell r="AG634" t="str">
            <v>przegrany</v>
          </cell>
        </row>
        <row r="635">
          <cell r="B635" t="str">
            <v>Boisko</v>
          </cell>
          <cell r="C635" t="str">
            <v>Gra</v>
          </cell>
          <cell r="I635">
            <v>91</v>
          </cell>
          <cell r="N635" t="str">
            <v>rozp.</v>
          </cell>
          <cell r="P635" t="str">
            <v>zak.</v>
          </cell>
          <cell r="R635" t="str">
            <v>S. serw.</v>
          </cell>
        </row>
        <row r="636">
          <cell r="A636">
            <v>91</v>
          </cell>
          <cell r="B636">
            <v>2</v>
          </cell>
          <cell r="C636" t="str">
            <v>pojedyncza juniorek</v>
          </cell>
          <cell r="H636">
            <v>21</v>
          </cell>
          <cell r="I636">
            <v>8</v>
          </cell>
          <cell r="J636">
            <v>21</v>
          </cell>
          <cell r="K636">
            <v>14</v>
          </cell>
          <cell r="N636">
            <v>0.6736111111111112</v>
          </cell>
          <cell r="P636">
            <v>0.6875</v>
          </cell>
          <cell r="R636">
            <v>0.01388888888888884</v>
          </cell>
          <cell r="S636" t="str">
            <v>godz. 18:50</v>
          </cell>
          <cell r="X636">
            <v>91</v>
          </cell>
          <cell r="Y636" t="str">
            <v>pojedyncza juniorek</v>
          </cell>
          <cell r="Z636" t="str">
            <v>G3752</v>
          </cell>
          <cell r="AA636" t="str">
            <v/>
          </cell>
          <cell r="AB636" t="str">
            <v>M4756</v>
          </cell>
          <cell r="AC636" t="str">
            <v/>
          </cell>
          <cell r="AD636" t="str">
            <v>G3752</v>
          </cell>
          <cell r="AE636" t="str">
            <v/>
          </cell>
          <cell r="AF636" t="str">
            <v>21:8,21:14</v>
          </cell>
          <cell r="AG636" t="str">
            <v>8:21,14:21</v>
          </cell>
          <cell r="AH636" t="str">
            <v/>
          </cell>
          <cell r="AI636">
            <v>21</v>
          </cell>
          <cell r="AJ636">
            <v>8</v>
          </cell>
          <cell r="AK636">
            <v>21</v>
          </cell>
          <cell r="AL636">
            <v>14</v>
          </cell>
          <cell r="AM636">
            <v>0</v>
          </cell>
          <cell r="AN636">
            <v>0</v>
          </cell>
        </row>
        <row r="637">
          <cell r="A637" t="str">
            <v/>
          </cell>
          <cell r="B637" t="str">
            <v>Martyna GOSTOMCZYK (UKSOSIR Badminton Sławno)</v>
          </cell>
          <cell r="H637" t="str">
            <v>G3752</v>
          </cell>
          <cell r="K637" t="str">
            <v>M4756</v>
          </cell>
          <cell r="N637" t="str">
            <v>Emilia MIERZEJEWSKA (UKSOSIR Badminton Sławno)</v>
          </cell>
        </row>
        <row r="638">
          <cell r="A638" t="str">
            <v/>
          </cell>
          <cell r="B638" t="str">
            <v/>
          </cell>
          <cell r="H638" t="str">
            <v/>
          </cell>
          <cell r="K638" t="str">
            <v/>
          </cell>
          <cell r="N638" t="str">
            <v/>
          </cell>
        </row>
        <row r="640">
          <cell r="B640" t="str">
            <v>zwycięzca(cy): 21:8,21:14</v>
          </cell>
          <cell r="K640" t="str">
            <v/>
          </cell>
        </row>
        <row r="641">
          <cell r="B641">
            <v>1</v>
          </cell>
          <cell r="C641" t="str">
            <v>dzień turnieju.</v>
          </cell>
          <cell r="I641" t="str">
            <v>Nr meczu</v>
          </cell>
          <cell r="N641" t="str">
            <v>Godz.</v>
          </cell>
          <cell r="R641" t="str">
            <v>S. prow.</v>
          </cell>
          <cell r="AF641" t="str">
            <v>wygrany</v>
          </cell>
          <cell r="AG641" t="str">
            <v>przegrany</v>
          </cell>
        </row>
        <row r="642">
          <cell r="B642" t="str">
            <v>Boisko</v>
          </cell>
          <cell r="C642" t="str">
            <v>Gra</v>
          </cell>
          <cell r="I642">
            <v>92</v>
          </cell>
          <cell r="N642" t="str">
            <v>rozp.</v>
          </cell>
          <cell r="P642" t="str">
            <v>zak.</v>
          </cell>
          <cell r="R642" t="str">
            <v>S. serw.</v>
          </cell>
        </row>
        <row r="643">
          <cell r="A643">
            <v>92</v>
          </cell>
          <cell r="B643">
            <v>4</v>
          </cell>
          <cell r="C643" t="str">
            <v>pojedyncza juniorek</v>
          </cell>
          <cell r="H643">
            <v>21</v>
          </cell>
          <cell r="I643">
            <v>13</v>
          </cell>
          <cell r="J643">
            <v>21</v>
          </cell>
          <cell r="K643">
            <v>15</v>
          </cell>
          <cell r="N643">
            <v>0.6736111111111112</v>
          </cell>
          <cell r="P643">
            <v>0.6958333333333333</v>
          </cell>
          <cell r="R643">
            <v>0.022222222222222143</v>
          </cell>
          <cell r="S643" t="str">
            <v>godz. 18:50</v>
          </cell>
          <cell r="X643">
            <v>92</v>
          </cell>
          <cell r="Y643" t="str">
            <v>pojedyncza juniorek</v>
          </cell>
          <cell r="Z643" t="str">
            <v>P2838</v>
          </cell>
          <cell r="AA643" t="str">
            <v/>
          </cell>
          <cell r="AB643" t="str">
            <v>N3738</v>
          </cell>
          <cell r="AC643" t="str">
            <v/>
          </cell>
          <cell r="AD643" t="str">
            <v>P2838</v>
          </cell>
          <cell r="AE643" t="str">
            <v/>
          </cell>
          <cell r="AF643" t="str">
            <v>21:13,21:15</v>
          </cell>
          <cell r="AG643" t="str">
            <v>13:21,15:21</v>
          </cell>
          <cell r="AH643" t="str">
            <v/>
          </cell>
          <cell r="AI643">
            <v>21</v>
          </cell>
          <cell r="AJ643">
            <v>13</v>
          </cell>
          <cell r="AK643">
            <v>21</v>
          </cell>
          <cell r="AL643">
            <v>15</v>
          </cell>
          <cell r="AM643">
            <v>0</v>
          </cell>
          <cell r="AN643">
            <v>0</v>
          </cell>
        </row>
        <row r="644">
          <cell r="A644" t="str">
            <v/>
          </cell>
          <cell r="B644" t="str">
            <v>Aleksandra PAPRZYCKA (MKB Lednik Miastko)</v>
          </cell>
          <cell r="H644" t="str">
            <v>P2838</v>
          </cell>
          <cell r="K644" t="str">
            <v>N3738</v>
          </cell>
          <cell r="N644" t="str">
            <v>Aneta NIKLAS (ULKS U-2 Lotka Bytów)</v>
          </cell>
        </row>
        <row r="645">
          <cell r="A645" t="str">
            <v/>
          </cell>
          <cell r="B645" t="str">
            <v/>
          </cell>
          <cell r="H645" t="str">
            <v/>
          </cell>
          <cell r="K645" t="str">
            <v/>
          </cell>
          <cell r="N645" t="str">
            <v/>
          </cell>
        </row>
        <row r="647">
          <cell r="B647" t="str">
            <v>zwycięzca(cy): 21:13,21:15</v>
          </cell>
          <cell r="K647" t="str">
            <v/>
          </cell>
        </row>
        <row r="648">
          <cell r="B648">
            <v>1</v>
          </cell>
          <cell r="C648" t="str">
            <v>dzień turnieju.</v>
          </cell>
          <cell r="I648" t="str">
            <v>Nr meczu</v>
          </cell>
          <cell r="N648" t="str">
            <v>Godz.</v>
          </cell>
          <cell r="R648" t="str">
            <v>S. prow.</v>
          </cell>
          <cell r="AF648" t="str">
            <v>wygrany</v>
          </cell>
          <cell r="AG648" t="str">
            <v>przegrany</v>
          </cell>
        </row>
        <row r="649">
          <cell r="B649" t="str">
            <v>Boisko</v>
          </cell>
          <cell r="C649" t="str">
            <v>Gra</v>
          </cell>
          <cell r="I649">
            <v>93</v>
          </cell>
          <cell r="N649" t="str">
            <v>rozp.</v>
          </cell>
          <cell r="P649" t="str">
            <v>zak.</v>
          </cell>
          <cell r="R649" t="str">
            <v>S. serw.</v>
          </cell>
        </row>
        <row r="650">
          <cell r="A650">
            <v>93</v>
          </cell>
          <cell r="B650">
            <v>3</v>
          </cell>
          <cell r="C650" t="str">
            <v>pojedyncza juniorek</v>
          </cell>
          <cell r="H650">
            <v>21</v>
          </cell>
          <cell r="I650">
            <v>12</v>
          </cell>
          <cell r="J650">
            <v>20</v>
          </cell>
          <cell r="K650">
            <v>22</v>
          </cell>
          <cell r="L650">
            <v>21</v>
          </cell>
          <cell r="M650">
            <v>8</v>
          </cell>
          <cell r="N650">
            <v>0.6993055555555556</v>
          </cell>
          <cell r="P650">
            <v>0.7291666666666666</v>
          </cell>
          <cell r="R650">
            <v>0.029861111111111005</v>
          </cell>
          <cell r="S650" t="str">
            <v>godz. 19:10</v>
          </cell>
          <cell r="X650">
            <v>93</v>
          </cell>
          <cell r="Y650" t="str">
            <v>pojedyncza juniorek</v>
          </cell>
          <cell r="Z650" t="str">
            <v>K3437</v>
          </cell>
          <cell r="AA650" t="str">
            <v/>
          </cell>
          <cell r="AB650" t="str">
            <v>R3741</v>
          </cell>
          <cell r="AC650" t="str">
            <v/>
          </cell>
          <cell r="AD650" t="str">
            <v>K3437</v>
          </cell>
          <cell r="AE650" t="str">
            <v/>
          </cell>
          <cell r="AF650" t="str">
            <v>21:12,20:22,21:8</v>
          </cell>
          <cell r="AG650" t="str">
            <v>12:21,22:20,8:21</v>
          </cell>
          <cell r="AH650" t="str">
            <v/>
          </cell>
          <cell r="AI650">
            <v>21</v>
          </cell>
          <cell r="AJ650">
            <v>12</v>
          </cell>
          <cell r="AK650">
            <v>20</v>
          </cell>
          <cell r="AL650">
            <v>22</v>
          </cell>
          <cell r="AM650">
            <v>21</v>
          </cell>
          <cell r="AN650">
            <v>8</v>
          </cell>
        </row>
        <row r="651">
          <cell r="A651" t="str">
            <v/>
          </cell>
          <cell r="B651" t="str">
            <v>Kornelia KOWALCZYK (UKS Kometa Sianów)</v>
          </cell>
          <cell r="H651" t="str">
            <v>K3437</v>
          </cell>
          <cell r="K651" t="str">
            <v>R3741</v>
          </cell>
          <cell r="N651" t="str">
            <v>Paula ROMAN (UKSOSIR Badminton Sławno)</v>
          </cell>
        </row>
        <row r="652">
          <cell r="A652" t="str">
            <v/>
          </cell>
          <cell r="B652" t="str">
            <v/>
          </cell>
          <cell r="H652" t="str">
            <v/>
          </cell>
          <cell r="K652" t="str">
            <v/>
          </cell>
          <cell r="N652" t="str">
            <v/>
          </cell>
        </row>
        <row r="654">
          <cell r="B654" t="str">
            <v>zwycięzca(cy): 21:12,20:22,21:8</v>
          </cell>
          <cell r="K654" t="str">
            <v/>
          </cell>
        </row>
        <row r="655">
          <cell r="B655">
            <v>1</v>
          </cell>
          <cell r="C655" t="str">
            <v>dzień turnieju.</v>
          </cell>
          <cell r="I655" t="str">
            <v>Nr meczu</v>
          </cell>
          <cell r="N655" t="str">
            <v>Godz.</v>
          </cell>
          <cell r="R655" t="str">
            <v>S. prow.</v>
          </cell>
          <cell r="AF655" t="str">
            <v>wygrany</v>
          </cell>
          <cell r="AG655" t="str">
            <v>przegrany</v>
          </cell>
        </row>
        <row r="656">
          <cell r="B656" t="str">
            <v>Boisko</v>
          </cell>
          <cell r="C656" t="str">
            <v>Gra</v>
          </cell>
          <cell r="I656">
            <v>94</v>
          </cell>
          <cell r="N656" t="str">
            <v>rozp.</v>
          </cell>
          <cell r="P656" t="str">
            <v>zak.</v>
          </cell>
          <cell r="R656" t="str">
            <v>S. serw.</v>
          </cell>
        </row>
        <row r="657">
          <cell r="A657">
            <v>94</v>
          </cell>
          <cell r="B657">
            <v>1</v>
          </cell>
          <cell r="C657" t="str">
            <v>pojedyncza chłopców</v>
          </cell>
          <cell r="H657">
            <v>21</v>
          </cell>
          <cell r="I657">
            <v>5</v>
          </cell>
          <cell r="J657">
            <v>21</v>
          </cell>
          <cell r="K657">
            <v>15</v>
          </cell>
          <cell r="N657">
            <v>0.7097222222222223</v>
          </cell>
          <cell r="P657">
            <v>0.7256944444444445</v>
          </cell>
          <cell r="R657">
            <v>0.015972222222222276</v>
          </cell>
          <cell r="S657" t="str">
            <v>godz. 19:10</v>
          </cell>
          <cell r="X657">
            <v>94</v>
          </cell>
          <cell r="Y657" t="str">
            <v>pojedyncza chłopców</v>
          </cell>
          <cell r="Z657" t="str">
            <v>G4791</v>
          </cell>
          <cell r="AA657" t="str">
            <v/>
          </cell>
          <cell r="AB657" t="str">
            <v>G5315</v>
          </cell>
          <cell r="AC657" t="str">
            <v/>
          </cell>
          <cell r="AD657" t="str">
            <v>G4791</v>
          </cell>
          <cell r="AE657" t="str">
            <v/>
          </cell>
          <cell r="AF657" t="str">
            <v>21:5,21:15</v>
          </cell>
          <cell r="AG657" t="str">
            <v>5:21,15:21</v>
          </cell>
          <cell r="AH657" t="str">
            <v/>
          </cell>
          <cell r="AI657">
            <v>21</v>
          </cell>
          <cell r="AJ657">
            <v>5</v>
          </cell>
          <cell r="AK657">
            <v>21</v>
          </cell>
          <cell r="AL657">
            <v>15</v>
          </cell>
          <cell r="AM657">
            <v>0</v>
          </cell>
          <cell r="AN657">
            <v>0</v>
          </cell>
        </row>
        <row r="658">
          <cell r="A658" t="str">
            <v/>
          </cell>
          <cell r="B658" t="str">
            <v>Nestor GABRYSIAK (UKSOSIR Badminton Sławno)</v>
          </cell>
          <cell r="H658" t="str">
            <v>G4791</v>
          </cell>
          <cell r="K658" t="str">
            <v>G5315</v>
          </cell>
          <cell r="N658" t="str">
            <v>Jakub GAŁĄZKA (MMKS Gdańsk)</v>
          </cell>
        </row>
        <row r="659">
          <cell r="A659" t="str">
            <v/>
          </cell>
          <cell r="B659" t="str">
            <v/>
          </cell>
          <cell r="H659" t="str">
            <v/>
          </cell>
          <cell r="K659" t="str">
            <v/>
          </cell>
          <cell r="N659" t="str">
            <v/>
          </cell>
        </row>
        <row r="661">
          <cell r="B661" t="str">
            <v>zwycięzca(cy): 21:5,21:15</v>
          </cell>
          <cell r="K661" t="str">
            <v/>
          </cell>
        </row>
        <row r="662">
          <cell r="B662">
            <v>1</v>
          </cell>
          <cell r="C662" t="str">
            <v>dzień turnieju.</v>
          </cell>
          <cell r="I662" t="str">
            <v>Nr meczu</v>
          </cell>
          <cell r="N662" t="str">
            <v>Godz.</v>
          </cell>
          <cell r="R662" t="str">
            <v>S. prow.</v>
          </cell>
          <cell r="AF662" t="str">
            <v>wygrany</v>
          </cell>
          <cell r="AG662" t="str">
            <v>przegrany</v>
          </cell>
        </row>
        <row r="663">
          <cell r="B663" t="str">
            <v>Boisko</v>
          </cell>
          <cell r="C663" t="str">
            <v>Gra</v>
          </cell>
          <cell r="I663">
            <v>95</v>
          </cell>
          <cell r="N663" t="str">
            <v>rozp.</v>
          </cell>
          <cell r="P663" t="str">
            <v>zak.</v>
          </cell>
          <cell r="R663" t="str">
            <v>S. serw.</v>
          </cell>
        </row>
        <row r="664">
          <cell r="A664">
            <v>95</v>
          </cell>
          <cell r="B664">
            <v>4</v>
          </cell>
          <cell r="C664" t="str">
            <v>pojedyncza chłopców</v>
          </cell>
          <cell r="H664">
            <v>23</v>
          </cell>
          <cell r="I664">
            <v>21</v>
          </cell>
          <cell r="J664">
            <v>21</v>
          </cell>
          <cell r="K664">
            <v>14</v>
          </cell>
          <cell r="N664">
            <v>0.7097222222222223</v>
          </cell>
          <cell r="P664">
            <v>0.7291666666666666</v>
          </cell>
          <cell r="R664">
            <v>0.019444444444444375</v>
          </cell>
          <cell r="S664" t="str">
            <v>godz. 19:10</v>
          </cell>
          <cell r="X664">
            <v>95</v>
          </cell>
          <cell r="Y664" t="str">
            <v>pojedyncza chłopców</v>
          </cell>
          <cell r="Z664" t="str">
            <v>K4719</v>
          </cell>
          <cell r="AA664" t="str">
            <v/>
          </cell>
          <cell r="AB664" t="str">
            <v>G5445</v>
          </cell>
          <cell r="AC664" t="str">
            <v/>
          </cell>
          <cell r="AD664" t="str">
            <v>K4719</v>
          </cell>
          <cell r="AE664" t="str">
            <v/>
          </cell>
          <cell r="AF664" t="str">
            <v>23:21,21:14</v>
          </cell>
          <cell r="AG664" t="str">
            <v>21:23,14:21</v>
          </cell>
          <cell r="AH664" t="str">
            <v/>
          </cell>
          <cell r="AI664">
            <v>23</v>
          </cell>
          <cell r="AJ664">
            <v>21</v>
          </cell>
          <cell r="AK664">
            <v>21</v>
          </cell>
          <cell r="AL664">
            <v>14</v>
          </cell>
          <cell r="AM664">
            <v>0</v>
          </cell>
          <cell r="AN664">
            <v>0</v>
          </cell>
        </row>
        <row r="665">
          <cell r="A665" t="str">
            <v/>
          </cell>
          <cell r="B665" t="str">
            <v>Michał KAZUSEK (UKSOSIR Badminton Sławno)</v>
          </cell>
          <cell r="H665" t="str">
            <v>K4719</v>
          </cell>
          <cell r="K665" t="str">
            <v>G5445</v>
          </cell>
          <cell r="N665" t="str">
            <v>Bartosz GROCHOWSKI (MMKS Gdańsk)</v>
          </cell>
        </row>
        <row r="666">
          <cell r="A666" t="str">
            <v/>
          </cell>
          <cell r="B666" t="str">
            <v/>
          </cell>
          <cell r="H666" t="str">
            <v/>
          </cell>
          <cell r="K666" t="str">
            <v/>
          </cell>
          <cell r="N666" t="str">
            <v/>
          </cell>
        </row>
        <row r="668">
          <cell r="B668" t="str">
            <v>zwycięzca(cy): 23:21,21:14</v>
          </cell>
          <cell r="K668" t="str">
            <v/>
          </cell>
        </row>
        <row r="669">
          <cell r="B669">
            <v>1</v>
          </cell>
          <cell r="C669" t="str">
            <v>dzień turnieju.</v>
          </cell>
          <cell r="I669" t="str">
            <v>Nr meczu</v>
          </cell>
          <cell r="N669" t="str">
            <v>Godz.</v>
          </cell>
          <cell r="R669" t="str">
            <v>S. prow.</v>
          </cell>
          <cell r="AF669" t="str">
            <v>wygrany</v>
          </cell>
          <cell r="AG669" t="str">
            <v>przegrany</v>
          </cell>
        </row>
        <row r="670">
          <cell r="B670" t="str">
            <v>Boisko</v>
          </cell>
          <cell r="C670" t="str">
            <v>Gra</v>
          </cell>
          <cell r="I670">
            <v>96</v>
          </cell>
          <cell r="N670" t="str">
            <v>rozp.</v>
          </cell>
          <cell r="P670" t="str">
            <v>zak.</v>
          </cell>
          <cell r="R670" t="str">
            <v>S. serw.</v>
          </cell>
        </row>
        <row r="671">
          <cell r="A671">
            <v>96</v>
          </cell>
          <cell r="B671">
            <v>2</v>
          </cell>
          <cell r="C671" t="str">
            <v>pojedyncza chłopców</v>
          </cell>
          <cell r="H671">
            <v>11</v>
          </cell>
          <cell r="I671">
            <v>21</v>
          </cell>
          <cell r="J671">
            <v>10</v>
          </cell>
          <cell r="K671">
            <v>21</v>
          </cell>
          <cell r="N671">
            <v>0.7055555555555556</v>
          </cell>
          <cell r="P671">
            <v>0.7222222222222222</v>
          </cell>
          <cell r="R671">
            <v>0.016666666666666607</v>
          </cell>
          <cell r="S671" t="str">
            <v>godz. 19:10</v>
          </cell>
          <cell r="X671">
            <v>96</v>
          </cell>
          <cell r="Y671" t="str">
            <v>pojedyncza chłopców</v>
          </cell>
          <cell r="Z671" t="str">
            <v>P4611</v>
          </cell>
          <cell r="AA671" t="str">
            <v/>
          </cell>
          <cell r="AB671" t="str">
            <v>C4264</v>
          </cell>
          <cell r="AC671" t="str">
            <v/>
          </cell>
          <cell r="AD671" t="str">
            <v>C4264</v>
          </cell>
          <cell r="AE671" t="str">
            <v/>
          </cell>
          <cell r="AF671" t="str">
            <v>21:11,21:10</v>
          </cell>
          <cell r="AG671" t="str">
            <v>11:21,10:21</v>
          </cell>
          <cell r="AH671" t="str">
            <v/>
          </cell>
          <cell r="AI671">
            <v>11</v>
          </cell>
          <cell r="AJ671">
            <v>21</v>
          </cell>
          <cell r="AK671">
            <v>10</v>
          </cell>
          <cell r="AL671">
            <v>21</v>
          </cell>
          <cell r="AM671">
            <v>0</v>
          </cell>
          <cell r="AN671">
            <v>0</v>
          </cell>
        </row>
        <row r="672">
          <cell r="A672" t="str">
            <v/>
          </cell>
          <cell r="B672" t="str">
            <v>Dorian PASTERNAK (UKSOSIR Badminton Sławno)</v>
          </cell>
          <cell r="H672" t="str">
            <v>P4611</v>
          </cell>
          <cell r="K672" t="str">
            <v>C4264</v>
          </cell>
          <cell r="N672" t="str">
            <v>Szymon CYBULSKI (MKB Lednik Miastko)</v>
          </cell>
        </row>
        <row r="673">
          <cell r="A673" t="str">
            <v/>
          </cell>
          <cell r="B673" t="str">
            <v/>
          </cell>
          <cell r="H673" t="str">
            <v/>
          </cell>
          <cell r="K673" t="str">
            <v/>
          </cell>
          <cell r="N673" t="str">
            <v/>
          </cell>
        </row>
        <row r="675">
          <cell r="B675" t="str">
            <v/>
          </cell>
          <cell r="K675" t="str">
            <v>zwycięzca(cy): 21:11,21:10</v>
          </cell>
        </row>
        <row r="676">
          <cell r="B676">
            <v>1</v>
          </cell>
          <cell r="C676" t="str">
            <v>dzień turnieju.</v>
          </cell>
          <cell r="I676" t="str">
            <v>Nr meczu</v>
          </cell>
          <cell r="N676" t="str">
            <v>Godz.</v>
          </cell>
          <cell r="R676" t="str">
            <v>S. prow.</v>
          </cell>
          <cell r="AF676" t="str">
            <v>wygrany</v>
          </cell>
          <cell r="AG676" t="str">
            <v>przegrany</v>
          </cell>
        </row>
        <row r="677">
          <cell r="B677" t="str">
            <v>Boisko</v>
          </cell>
          <cell r="C677" t="str">
            <v>Gra</v>
          </cell>
          <cell r="I677">
            <v>97</v>
          </cell>
          <cell r="N677" t="str">
            <v>rozp.</v>
          </cell>
          <cell r="P677" t="str">
            <v>zak.</v>
          </cell>
          <cell r="R677" t="str">
            <v>S. serw.</v>
          </cell>
        </row>
        <row r="678">
          <cell r="A678">
            <v>97</v>
          </cell>
          <cell r="B678">
            <v>2</v>
          </cell>
          <cell r="C678" t="str">
            <v>pojedyncza juniorów</v>
          </cell>
          <cell r="H678">
            <v>21</v>
          </cell>
          <cell r="I678">
            <v>14</v>
          </cell>
          <cell r="J678">
            <v>21</v>
          </cell>
          <cell r="K678">
            <v>9</v>
          </cell>
          <cell r="N678">
            <v>0.7229166666666668</v>
          </cell>
          <cell r="P678">
            <v>0.7361111111111112</v>
          </cell>
          <cell r="R678">
            <v>0.013194444444444398</v>
          </cell>
          <cell r="S678" t="str">
            <v>godz. 19:40</v>
          </cell>
          <cell r="X678">
            <v>97</v>
          </cell>
          <cell r="Y678" t="str">
            <v>pojedyncza juniorów</v>
          </cell>
          <cell r="Z678" t="str">
            <v>G3385</v>
          </cell>
          <cell r="AA678" t="str">
            <v/>
          </cell>
          <cell r="AB678" t="str">
            <v>S4265</v>
          </cell>
          <cell r="AC678" t="str">
            <v/>
          </cell>
          <cell r="AD678" t="str">
            <v>G3385</v>
          </cell>
          <cell r="AE678" t="str">
            <v/>
          </cell>
          <cell r="AF678" t="str">
            <v>21:14,21:9</v>
          </cell>
          <cell r="AG678" t="str">
            <v>14:21,9:21</v>
          </cell>
          <cell r="AH678" t="str">
            <v/>
          </cell>
          <cell r="AI678">
            <v>21</v>
          </cell>
          <cell r="AJ678">
            <v>14</v>
          </cell>
          <cell r="AK678">
            <v>21</v>
          </cell>
          <cell r="AL678">
            <v>9</v>
          </cell>
          <cell r="AM678">
            <v>0</v>
          </cell>
          <cell r="AN678">
            <v>0</v>
          </cell>
        </row>
        <row r="679">
          <cell r="A679" t="str">
            <v/>
          </cell>
          <cell r="B679" t="str">
            <v>Michał GRABOWSKI (MKB Lednik Miastko)</v>
          </cell>
          <cell r="H679" t="str">
            <v>G3385</v>
          </cell>
          <cell r="K679" t="str">
            <v>S4265</v>
          </cell>
          <cell r="N679" t="str">
            <v>Łukasz STĘPNIEWSKI (MKB Lednik Miastko)</v>
          </cell>
        </row>
        <row r="680">
          <cell r="A680" t="str">
            <v/>
          </cell>
          <cell r="B680" t="str">
            <v/>
          </cell>
          <cell r="H680" t="str">
            <v/>
          </cell>
          <cell r="K680" t="str">
            <v/>
          </cell>
          <cell r="N680" t="str">
            <v/>
          </cell>
        </row>
        <row r="682">
          <cell r="B682" t="str">
            <v>zwycięzca(cy): 21:14,21:9</v>
          </cell>
          <cell r="K682" t="str">
            <v/>
          </cell>
        </row>
        <row r="683">
          <cell r="B683">
            <v>1</v>
          </cell>
          <cell r="C683" t="str">
            <v>dzień turnieju.</v>
          </cell>
          <cell r="I683" t="str">
            <v>Nr meczu</v>
          </cell>
          <cell r="N683" t="str">
            <v>Godz.</v>
          </cell>
          <cell r="R683" t="str">
            <v>S. prow.</v>
          </cell>
          <cell r="AF683" t="str">
            <v>wygrany</v>
          </cell>
          <cell r="AG683" t="str">
            <v>przegrany</v>
          </cell>
        </row>
        <row r="684">
          <cell r="B684" t="str">
            <v>Boisko</v>
          </cell>
          <cell r="C684" t="str">
            <v>Gra</v>
          </cell>
          <cell r="I684">
            <v>98</v>
          </cell>
          <cell r="N684" t="str">
            <v>rozp.</v>
          </cell>
          <cell r="P684" t="str">
            <v>zak.</v>
          </cell>
          <cell r="R684" t="str">
            <v>S. serw.</v>
          </cell>
        </row>
        <row r="685">
          <cell r="A685">
            <v>98</v>
          </cell>
          <cell r="B685">
            <v>1</v>
          </cell>
          <cell r="C685" t="str">
            <v>pojedyncza juniorów</v>
          </cell>
          <cell r="H685">
            <v>21</v>
          </cell>
          <cell r="I685">
            <v>15</v>
          </cell>
          <cell r="J685">
            <v>22</v>
          </cell>
          <cell r="K685">
            <v>20</v>
          </cell>
          <cell r="N685">
            <v>0.7263888888888889</v>
          </cell>
          <cell r="P685">
            <v>0.7451388888888889</v>
          </cell>
          <cell r="R685">
            <v>0.018750000000000044</v>
          </cell>
          <cell r="S685" t="str">
            <v>godz. 19:40</v>
          </cell>
          <cell r="X685">
            <v>98</v>
          </cell>
          <cell r="Y685" t="str">
            <v>pojedyncza juniorów</v>
          </cell>
          <cell r="Z685" t="str">
            <v>M3531</v>
          </cell>
          <cell r="AA685" t="str">
            <v/>
          </cell>
          <cell r="AB685" t="str">
            <v>L3415</v>
          </cell>
          <cell r="AC685" t="str">
            <v/>
          </cell>
          <cell r="AD685" t="str">
            <v>M3531</v>
          </cell>
          <cell r="AE685" t="str">
            <v/>
          </cell>
          <cell r="AF685" t="str">
            <v>21:15,22:20</v>
          </cell>
          <cell r="AG685" t="str">
            <v>15:21,20:22</v>
          </cell>
          <cell r="AH685" t="str">
            <v/>
          </cell>
          <cell r="AI685">
            <v>21</v>
          </cell>
          <cell r="AJ685">
            <v>15</v>
          </cell>
          <cell r="AK685">
            <v>22</v>
          </cell>
          <cell r="AL685">
            <v>20</v>
          </cell>
          <cell r="AM685">
            <v>0</v>
          </cell>
          <cell r="AN685">
            <v>0</v>
          </cell>
        </row>
        <row r="686">
          <cell r="A686" t="str">
            <v/>
          </cell>
          <cell r="B686" t="str">
            <v>Norbert MIARKA (ZKB Maced Polanów)</v>
          </cell>
          <cell r="H686" t="str">
            <v>M3531</v>
          </cell>
          <cell r="K686" t="str">
            <v>L3415</v>
          </cell>
          <cell r="N686" t="str">
            <v>Paweł LEWANDOWSKI (UKS Kometa Sianów)</v>
          </cell>
        </row>
        <row r="687">
          <cell r="A687" t="str">
            <v/>
          </cell>
          <cell r="B687" t="str">
            <v/>
          </cell>
          <cell r="H687" t="str">
            <v/>
          </cell>
          <cell r="K687" t="str">
            <v/>
          </cell>
          <cell r="N687" t="str">
            <v/>
          </cell>
        </row>
        <row r="689">
          <cell r="B689" t="str">
            <v>zwycięzca(cy): 21:15,22:20</v>
          </cell>
          <cell r="K689" t="str">
            <v/>
          </cell>
        </row>
        <row r="690">
          <cell r="B690">
            <v>1</v>
          </cell>
          <cell r="C690" t="str">
            <v>dzień turnieju.</v>
          </cell>
          <cell r="I690" t="str">
            <v>Nr meczu</v>
          </cell>
          <cell r="N690" t="str">
            <v>Godz.</v>
          </cell>
          <cell r="R690" t="str">
            <v>S. prow.</v>
          </cell>
          <cell r="AF690" t="str">
            <v>wygrany</v>
          </cell>
          <cell r="AG690" t="str">
            <v>przegrany</v>
          </cell>
        </row>
        <row r="691">
          <cell r="B691" t="str">
            <v>Boisko</v>
          </cell>
          <cell r="C691" t="str">
            <v>Gra</v>
          </cell>
          <cell r="I691">
            <v>99</v>
          </cell>
          <cell r="N691" t="str">
            <v>rozp.</v>
          </cell>
          <cell r="P691" t="str">
            <v>zak.</v>
          </cell>
          <cell r="R691" t="str">
            <v>S. serw.</v>
          </cell>
        </row>
        <row r="692">
          <cell r="A692">
            <v>99</v>
          </cell>
          <cell r="B692">
            <v>3</v>
          </cell>
          <cell r="C692" t="str">
            <v>pojedyncza juniorów</v>
          </cell>
          <cell r="H692">
            <v>21</v>
          </cell>
          <cell r="I692">
            <v>16</v>
          </cell>
          <cell r="J692">
            <v>21</v>
          </cell>
          <cell r="K692">
            <v>11</v>
          </cell>
          <cell r="N692">
            <v>0.7291666666666666</v>
          </cell>
          <cell r="P692">
            <v>0.7430555555555555</v>
          </cell>
          <cell r="R692">
            <v>0.01388888888888884</v>
          </cell>
          <cell r="S692" t="str">
            <v>godz. 19:40</v>
          </cell>
          <cell r="X692">
            <v>99</v>
          </cell>
          <cell r="Y692" t="str">
            <v>pojedyncza juniorów</v>
          </cell>
          <cell r="Z692" t="str">
            <v>G3672</v>
          </cell>
          <cell r="AA692" t="str">
            <v/>
          </cell>
          <cell r="AB692" t="str">
            <v>S4544</v>
          </cell>
          <cell r="AC692" t="str">
            <v/>
          </cell>
          <cell r="AD692" t="str">
            <v>G3672</v>
          </cell>
          <cell r="AE692" t="str">
            <v/>
          </cell>
          <cell r="AF692" t="str">
            <v>21:16,21:11</v>
          </cell>
          <cell r="AG692" t="str">
            <v>16:21,11:21</v>
          </cell>
          <cell r="AH692" t="str">
            <v/>
          </cell>
          <cell r="AI692">
            <v>21</v>
          </cell>
          <cell r="AJ692">
            <v>16</v>
          </cell>
          <cell r="AK692">
            <v>21</v>
          </cell>
          <cell r="AL692">
            <v>11</v>
          </cell>
          <cell r="AM692">
            <v>0</v>
          </cell>
          <cell r="AN692">
            <v>0</v>
          </cell>
        </row>
        <row r="693">
          <cell r="A693" t="str">
            <v/>
          </cell>
          <cell r="B693" t="str">
            <v>Kamil GOCAN (MKB Lednik Miastko)</v>
          </cell>
          <cell r="H693" t="str">
            <v>G3672</v>
          </cell>
          <cell r="K693" t="str">
            <v>S4544</v>
          </cell>
          <cell r="N693" t="str">
            <v>Paweł SZWEDA (MKB Lednik Miastko)</v>
          </cell>
        </row>
        <row r="694">
          <cell r="A694" t="str">
            <v/>
          </cell>
          <cell r="B694" t="str">
            <v/>
          </cell>
          <cell r="H694" t="str">
            <v/>
          </cell>
          <cell r="K694" t="str">
            <v/>
          </cell>
          <cell r="N694" t="str">
            <v/>
          </cell>
        </row>
        <row r="696">
          <cell r="B696" t="str">
            <v>zwycięzca(cy): 21:16,21:11</v>
          </cell>
          <cell r="K696" t="str">
            <v/>
          </cell>
        </row>
        <row r="697">
          <cell r="B697">
            <v>1</v>
          </cell>
          <cell r="C697" t="str">
            <v>dzień turnieju.</v>
          </cell>
          <cell r="I697" t="str">
            <v>Nr meczu</v>
          </cell>
          <cell r="N697" t="str">
            <v>Godz.</v>
          </cell>
          <cell r="R697" t="str">
            <v>S. prow.</v>
          </cell>
          <cell r="AF697" t="str">
            <v>wygrany</v>
          </cell>
          <cell r="AG697" t="str">
            <v>przegrany</v>
          </cell>
        </row>
        <row r="698">
          <cell r="B698" t="str">
            <v>Boisko</v>
          </cell>
          <cell r="C698" t="str">
            <v>Gra</v>
          </cell>
          <cell r="I698">
            <v>100</v>
          </cell>
          <cell r="N698" t="str">
            <v>rozp.</v>
          </cell>
          <cell r="P698" t="str">
            <v>zak.</v>
          </cell>
          <cell r="R698" t="str">
            <v>S. serw.</v>
          </cell>
        </row>
        <row r="699">
          <cell r="A699">
            <v>100</v>
          </cell>
          <cell r="B699">
            <v>4</v>
          </cell>
          <cell r="C699" t="str">
            <v>pojedyncza juniorów</v>
          </cell>
          <cell r="H699">
            <v>16</v>
          </cell>
          <cell r="I699">
            <v>21</v>
          </cell>
          <cell r="J699">
            <v>21</v>
          </cell>
          <cell r="K699">
            <v>11</v>
          </cell>
          <cell r="L699">
            <v>21</v>
          </cell>
          <cell r="M699">
            <v>16</v>
          </cell>
          <cell r="N699">
            <v>0.7291666666666666</v>
          </cell>
          <cell r="P699">
            <v>0.7583333333333333</v>
          </cell>
          <cell r="R699">
            <v>0.029166666666666674</v>
          </cell>
          <cell r="S699" t="str">
            <v>godz. 19:40</v>
          </cell>
          <cell r="X699">
            <v>100</v>
          </cell>
          <cell r="Y699" t="str">
            <v>pojedyncza juniorów</v>
          </cell>
          <cell r="Z699" t="str">
            <v>J3436</v>
          </cell>
          <cell r="AA699" t="str">
            <v/>
          </cell>
          <cell r="AB699" t="str">
            <v>C3670</v>
          </cell>
          <cell r="AC699" t="str">
            <v/>
          </cell>
          <cell r="AD699" t="str">
            <v>J3436</v>
          </cell>
          <cell r="AE699" t="str">
            <v/>
          </cell>
          <cell r="AF699" t="str">
            <v>16:21,21:11,21:16</v>
          </cell>
          <cell r="AG699" t="str">
            <v>21:16,11:21,16:21</v>
          </cell>
          <cell r="AH699" t="str">
            <v/>
          </cell>
          <cell r="AI699">
            <v>16</v>
          </cell>
          <cell r="AJ699">
            <v>21</v>
          </cell>
          <cell r="AK699">
            <v>21</v>
          </cell>
          <cell r="AL699">
            <v>11</v>
          </cell>
          <cell r="AM699">
            <v>21</v>
          </cell>
          <cell r="AN699">
            <v>16</v>
          </cell>
        </row>
        <row r="700">
          <cell r="A700" t="str">
            <v/>
          </cell>
          <cell r="B700" t="str">
            <v>Patryk JAS (UKS Kometa Sianów)</v>
          </cell>
          <cell r="H700" t="str">
            <v>J3436</v>
          </cell>
          <cell r="K700" t="str">
            <v>C3670</v>
          </cell>
          <cell r="N700" t="str">
            <v>Robert CYBULSKI (MKB Lednik Miastko)</v>
          </cell>
        </row>
        <row r="701">
          <cell r="A701" t="str">
            <v/>
          </cell>
          <cell r="B701" t="str">
            <v/>
          </cell>
          <cell r="H701" t="str">
            <v/>
          </cell>
          <cell r="K701" t="str">
            <v/>
          </cell>
          <cell r="N701" t="str">
            <v/>
          </cell>
        </row>
        <row r="703">
          <cell r="B703" t="str">
            <v>zwycięzca(cy): 16:21,21:11,21:16</v>
          </cell>
          <cell r="K703" t="str">
            <v/>
          </cell>
        </row>
        <row r="704">
          <cell r="B704">
            <v>1</v>
          </cell>
          <cell r="C704" t="str">
            <v>dzień turnieju.</v>
          </cell>
          <cell r="I704" t="str">
            <v>Nr meczu</v>
          </cell>
          <cell r="N704" t="str">
            <v>Godz.</v>
          </cell>
          <cell r="R704" t="str">
            <v>S. prow.</v>
          </cell>
          <cell r="AF704" t="str">
            <v>wygrany</v>
          </cell>
          <cell r="AG704" t="str">
            <v>przegrany</v>
          </cell>
        </row>
        <row r="705">
          <cell r="B705" t="str">
            <v>Boisko</v>
          </cell>
          <cell r="C705" t="str">
            <v>Gra</v>
          </cell>
          <cell r="I705">
            <v>101</v>
          </cell>
          <cell r="N705" t="str">
            <v>rozp.</v>
          </cell>
          <cell r="P705" t="str">
            <v>zak.</v>
          </cell>
          <cell r="R705" t="str">
            <v>S. serw.</v>
          </cell>
        </row>
        <row r="706">
          <cell r="A706">
            <v>101</v>
          </cell>
          <cell r="B706">
            <v>2</v>
          </cell>
          <cell r="C706" t="str">
            <v>podwójna dziewcząt</v>
          </cell>
          <cell r="H706">
            <v>21</v>
          </cell>
          <cell r="I706">
            <v>16</v>
          </cell>
          <cell r="J706">
            <v>21</v>
          </cell>
          <cell r="K706">
            <v>14</v>
          </cell>
          <cell r="N706">
            <v>0.7361111111111112</v>
          </cell>
          <cell r="P706">
            <v>0.75</v>
          </cell>
          <cell r="R706">
            <v>0.01388888888888884</v>
          </cell>
          <cell r="S706" t="str">
            <v>godz. 20:00</v>
          </cell>
          <cell r="X706">
            <v>101</v>
          </cell>
          <cell r="Y706" t="str">
            <v>podwójna dziewcząt</v>
          </cell>
          <cell r="Z706" t="str">
            <v>D4545</v>
          </cell>
          <cell r="AA706" t="str">
            <v>O4640</v>
          </cell>
          <cell r="AB706" t="str">
            <v>B4319</v>
          </cell>
          <cell r="AC706" t="str">
            <v>D4628</v>
          </cell>
          <cell r="AD706" t="str">
            <v>D4545</v>
          </cell>
          <cell r="AE706" t="str">
            <v>O4640</v>
          </cell>
          <cell r="AF706" t="str">
            <v>21:16,21:14</v>
          </cell>
          <cell r="AG706" t="str">
            <v>16:21,14:21</v>
          </cell>
          <cell r="AH706" t="str">
            <v/>
          </cell>
          <cell r="AI706">
            <v>21</v>
          </cell>
          <cell r="AJ706">
            <v>16</v>
          </cell>
          <cell r="AK706">
            <v>21</v>
          </cell>
          <cell r="AL706">
            <v>14</v>
          </cell>
          <cell r="AM706">
            <v>0</v>
          </cell>
          <cell r="AN706">
            <v>0</v>
          </cell>
        </row>
        <row r="707">
          <cell r="A707" t="str">
            <v/>
          </cell>
          <cell r="B707" t="str">
            <v>Joanna DORAWA (MKB Lednik Miastko)</v>
          </cell>
          <cell r="H707" t="str">
            <v>D4545</v>
          </cell>
          <cell r="K707" t="str">
            <v>B4319</v>
          </cell>
          <cell r="N707" t="str">
            <v>Laura BUJAK (ULKS U-2 Lotka Bytów)</v>
          </cell>
        </row>
        <row r="708">
          <cell r="A708" t="str">
            <v/>
          </cell>
          <cell r="B708" t="str">
            <v>Klaudia OSTROWSKA (MKB Lednik Miastko)</v>
          </cell>
          <cell r="H708" t="str">
            <v>O4640</v>
          </cell>
          <cell r="K708" t="str">
            <v>D4628</v>
          </cell>
          <cell r="N708" t="str">
            <v>Anna DUDA (ULKS U-2 Lotka Bytów)</v>
          </cell>
        </row>
        <row r="710">
          <cell r="B710" t="str">
            <v>zwycięzca(cy): 21:16,21:14</v>
          </cell>
          <cell r="K710" t="str">
            <v/>
          </cell>
        </row>
        <row r="711">
          <cell r="B711">
            <v>1</v>
          </cell>
          <cell r="C711" t="str">
            <v>dzień turnieju.</v>
          </cell>
          <cell r="I711" t="str">
            <v>Nr meczu</v>
          </cell>
          <cell r="N711" t="str">
            <v>Godz.</v>
          </cell>
          <cell r="R711" t="str">
            <v>S. prow.</v>
          </cell>
          <cell r="AF711" t="str">
            <v>wygrany</v>
          </cell>
          <cell r="AG711" t="str">
            <v>przegrany</v>
          </cell>
        </row>
        <row r="712">
          <cell r="B712" t="str">
            <v>Boisko</v>
          </cell>
          <cell r="C712" t="str">
            <v>Gra</v>
          </cell>
          <cell r="I712">
            <v>102</v>
          </cell>
          <cell r="N712" t="str">
            <v>rozp.</v>
          </cell>
          <cell r="P712" t="str">
            <v>zak.</v>
          </cell>
          <cell r="R712" t="str">
            <v>S. serw.</v>
          </cell>
        </row>
        <row r="713">
          <cell r="A713">
            <v>102</v>
          </cell>
          <cell r="B713">
            <v>3</v>
          </cell>
          <cell r="C713" t="str">
            <v>mieszana młodzików</v>
          </cell>
          <cell r="H713">
            <v>8</v>
          </cell>
          <cell r="I713">
            <v>21</v>
          </cell>
          <cell r="J713">
            <v>13</v>
          </cell>
          <cell r="K713">
            <v>21</v>
          </cell>
          <cell r="N713">
            <v>0.6416666666666667</v>
          </cell>
          <cell r="P713">
            <v>0.6527777777777778</v>
          </cell>
          <cell r="R713">
            <v>0.011111111111111072</v>
          </cell>
          <cell r="S713" t="str">
            <v>godz. 20:00</v>
          </cell>
          <cell r="X713">
            <v>102</v>
          </cell>
          <cell r="Y713" t="str">
            <v>mieszana młodzików</v>
          </cell>
          <cell r="Z713" t="str">
            <v>P5506</v>
          </cell>
          <cell r="AA713" t="str">
            <v>P5507</v>
          </cell>
          <cell r="AB713" t="str">
            <v>C4264</v>
          </cell>
          <cell r="AC713" t="str">
            <v>T4548</v>
          </cell>
          <cell r="AD713" t="str">
            <v>C4264</v>
          </cell>
          <cell r="AE713" t="str">
            <v>T4548</v>
          </cell>
          <cell r="AF713" t="str">
            <v>21:8,21:13</v>
          </cell>
          <cell r="AG713" t="str">
            <v>8:21,13:21</v>
          </cell>
          <cell r="AH713" t="str">
            <v/>
          </cell>
          <cell r="AI713">
            <v>8</v>
          </cell>
          <cell r="AJ713">
            <v>21</v>
          </cell>
          <cell r="AK713">
            <v>13</v>
          </cell>
          <cell r="AL713">
            <v>21</v>
          </cell>
          <cell r="AM713">
            <v>0</v>
          </cell>
          <cell r="AN713">
            <v>0</v>
          </cell>
        </row>
        <row r="714">
          <cell r="A714" t="str">
            <v/>
          </cell>
          <cell r="B714" t="str">
            <v>Filip PRENDECKI (ZKB Maced Polanów)</v>
          </cell>
          <cell r="H714" t="str">
            <v>P5506</v>
          </cell>
          <cell r="K714" t="str">
            <v>C4264</v>
          </cell>
          <cell r="N714" t="str">
            <v>Szymon CYBULSKI (MKB Lednik Miastko)</v>
          </cell>
        </row>
        <row r="715">
          <cell r="A715" t="str">
            <v/>
          </cell>
          <cell r="B715" t="str">
            <v>Michalina PRENDECKA (ZKB Maced Polanów)</v>
          </cell>
          <cell r="H715" t="str">
            <v>P5507</v>
          </cell>
          <cell r="K715" t="str">
            <v>T4548</v>
          </cell>
          <cell r="N715" t="str">
            <v>Żaklina TRUN (MKB Lednik Miastko)</v>
          </cell>
        </row>
        <row r="717">
          <cell r="B717" t="str">
            <v/>
          </cell>
          <cell r="K717" t="str">
            <v>zwycięzca(cy): 21:8,21:13</v>
          </cell>
        </row>
        <row r="718">
          <cell r="B718">
            <v>1</v>
          </cell>
          <cell r="C718" t="str">
            <v>dzień turnieju.</v>
          </cell>
          <cell r="I718" t="str">
            <v>Nr meczu</v>
          </cell>
          <cell r="N718" t="str">
            <v>Godz.</v>
          </cell>
          <cell r="R718" t="str">
            <v>S. prow.</v>
          </cell>
          <cell r="AF718" t="str">
            <v>wygrany</v>
          </cell>
          <cell r="AG718" t="str">
            <v>przegrany</v>
          </cell>
        </row>
        <row r="719">
          <cell r="B719" t="str">
            <v>Boisko</v>
          </cell>
          <cell r="C719" t="str">
            <v>Gra</v>
          </cell>
          <cell r="I719">
            <v>103</v>
          </cell>
          <cell r="N719" t="str">
            <v>rozp.</v>
          </cell>
          <cell r="P719" t="str">
            <v>zak.</v>
          </cell>
          <cell r="R719" t="str">
            <v>S. serw.</v>
          </cell>
        </row>
        <row r="720">
          <cell r="A720">
            <v>103</v>
          </cell>
          <cell r="B720">
            <v>2</v>
          </cell>
          <cell r="C720" t="str">
            <v>mieszana juniorów</v>
          </cell>
          <cell r="N720">
            <v>0.7708333333333334</v>
          </cell>
          <cell r="R720">
            <v>-0.7708333333333334</v>
          </cell>
          <cell r="S720" t="str">
            <v>godz. 20:00</v>
          </cell>
          <cell r="X720">
            <v>103</v>
          </cell>
          <cell r="Y720" t="str">
            <v>mieszana juniorów</v>
          </cell>
          <cell r="Z720" t="str">
            <v>J3436</v>
          </cell>
          <cell r="AA720" t="str">
            <v>K3437</v>
          </cell>
          <cell r="AB720" t="str">
            <v>R3535</v>
          </cell>
          <cell r="AC720" t="str">
            <v>R3741</v>
          </cell>
          <cell r="AD720" t="str">
            <v/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</row>
        <row r="721">
          <cell r="A721" t="str">
            <v/>
          </cell>
          <cell r="B721" t="str">
            <v>Patryk JAS (UKS Kometa Sianów)</v>
          </cell>
          <cell r="H721" t="str">
            <v>J3436</v>
          </cell>
          <cell r="K721" t="str">
            <v>R3535</v>
          </cell>
          <cell r="N721" t="str">
            <v>Nikodem RATKOWSKI (ZKB Maced Polanów)</v>
          </cell>
        </row>
        <row r="722">
          <cell r="A722" t="str">
            <v/>
          </cell>
          <cell r="B722" t="str">
            <v>Kornelia KOWALCZYK (UKS Kometa Sianów)</v>
          </cell>
          <cell r="H722" t="str">
            <v>K3437</v>
          </cell>
          <cell r="K722" t="str">
            <v>R3741</v>
          </cell>
          <cell r="N722" t="str">
            <v>Paula ROMAN (UKSOSIR Badminton Sławno)</v>
          </cell>
        </row>
        <row r="724">
          <cell r="B724" t="str">
            <v/>
          </cell>
          <cell r="K724" t="str">
            <v/>
          </cell>
        </row>
        <row r="725">
          <cell r="B725">
            <v>1</v>
          </cell>
          <cell r="C725" t="str">
            <v>dzień turnieju.</v>
          </cell>
          <cell r="I725" t="str">
            <v>Nr meczu</v>
          </cell>
          <cell r="N725" t="str">
            <v>Godz.</v>
          </cell>
          <cell r="R725" t="str">
            <v>S. prow.</v>
          </cell>
          <cell r="AF725" t="str">
            <v>wygrany</v>
          </cell>
          <cell r="AG725" t="str">
            <v>przegrany</v>
          </cell>
        </row>
        <row r="726">
          <cell r="B726" t="str">
            <v>Boisko</v>
          </cell>
          <cell r="C726" t="str">
            <v>Gra</v>
          </cell>
          <cell r="I726">
            <v>104</v>
          </cell>
          <cell r="N726" t="str">
            <v>rozp.</v>
          </cell>
          <cell r="P726" t="str">
            <v>zak.</v>
          </cell>
          <cell r="R726" t="str">
            <v>S. serw.</v>
          </cell>
        </row>
        <row r="727">
          <cell r="A727">
            <v>104</v>
          </cell>
          <cell r="C727" t="str">
            <v>podwójna chłopców</v>
          </cell>
          <cell r="H727">
            <v>0</v>
          </cell>
          <cell r="I727">
            <v>21</v>
          </cell>
          <cell r="J727">
            <v>0</v>
          </cell>
          <cell r="K727">
            <v>21</v>
          </cell>
          <cell r="R727">
            <v>0</v>
          </cell>
          <cell r="S727" t="str">
            <v>godz. 20:00</v>
          </cell>
          <cell r="X727">
            <v>104</v>
          </cell>
          <cell r="Y727" t="str">
            <v>podwójna chłopców</v>
          </cell>
          <cell r="Z727" t="str">
            <v>P5370</v>
          </cell>
          <cell r="AA727" t="str">
            <v>W5498</v>
          </cell>
          <cell r="AB727" t="str">
            <v>G5315</v>
          </cell>
          <cell r="AC727" t="str">
            <v>G5445</v>
          </cell>
          <cell r="AD727" t="str">
            <v>G5315</v>
          </cell>
          <cell r="AE727" t="str">
            <v>G5445</v>
          </cell>
          <cell r="AF727" t="str">
            <v>21:0,21:0 bez gry</v>
          </cell>
          <cell r="AG727" t="str">
            <v>0:21,0:21 bez gry</v>
          </cell>
          <cell r="AH727" t="str">
            <v>bez gry</v>
          </cell>
          <cell r="AI727">
            <v>0</v>
          </cell>
          <cell r="AJ727">
            <v>21</v>
          </cell>
          <cell r="AK727">
            <v>0</v>
          </cell>
          <cell r="AL727">
            <v>21</v>
          </cell>
          <cell r="AM727">
            <v>0</v>
          </cell>
          <cell r="AN727">
            <v>0</v>
          </cell>
        </row>
        <row r="728">
          <cell r="A728" t="str">
            <v/>
          </cell>
          <cell r="B728" t="str">
            <v>Jakub PASZKIEWICZ (MMKS Gdańsk)</v>
          </cell>
          <cell r="H728" t="str">
            <v>P5370</v>
          </cell>
          <cell r="K728" t="str">
            <v>G5315</v>
          </cell>
          <cell r="N728" t="str">
            <v>Jakub GAŁĄZKA (MMKS Gdańsk)</v>
          </cell>
        </row>
        <row r="729">
          <cell r="A729" t="str">
            <v/>
          </cell>
          <cell r="B729" t="str">
            <v>Szymon WOLNIAK (MMKS Gdańsk)</v>
          </cell>
          <cell r="H729" t="str">
            <v>W5498</v>
          </cell>
          <cell r="K729" t="str">
            <v>G5445</v>
          </cell>
          <cell r="N729" t="str">
            <v>Bartosz GROCHOWSKI (MMKS Gdańsk)</v>
          </cell>
        </row>
        <row r="730">
          <cell r="K730" t="str">
            <v>bez gry</v>
          </cell>
        </row>
        <row r="731">
          <cell r="B731" t="str">
            <v/>
          </cell>
          <cell r="K731" t="str">
            <v>zwycięzca(cy): 21:0,21:0 bez gry</v>
          </cell>
        </row>
        <row r="732">
          <cell r="B732">
            <v>1</v>
          </cell>
          <cell r="C732" t="str">
            <v>dzień turnieju.</v>
          </cell>
          <cell r="I732" t="str">
            <v>Nr meczu</v>
          </cell>
          <cell r="N732" t="str">
            <v>Godz.</v>
          </cell>
          <cell r="R732" t="str">
            <v>S. prow.</v>
          </cell>
          <cell r="AF732" t="str">
            <v>wygrany</v>
          </cell>
          <cell r="AG732" t="str">
            <v>przegrany</v>
          </cell>
        </row>
        <row r="733">
          <cell r="B733" t="str">
            <v>Boisko</v>
          </cell>
          <cell r="C733" t="str">
            <v>Gra</v>
          </cell>
          <cell r="I733">
            <v>105</v>
          </cell>
          <cell r="N733" t="str">
            <v>rozp.</v>
          </cell>
          <cell r="P733" t="str">
            <v>zak.</v>
          </cell>
          <cell r="R733" t="str">
            <v>S. serw.</v>
          </cell>
        </row>
        <row r="734">
          <cell r="A734">
            <v>105</v>
          </cell>
          <cell r="B734">
            <v>1</v>
          </cell>
          <cell r="C734" t="str">
            <v>podwójna chłopców</v>
          </cell>
          <cell r="H734">
            <v>10</v>
          </cell>
          <cell r="I734">
            <v>21</v>
          </cell>
          <cell r="J734">
            <v>13</v>
          </cell>
          <cell r="K734">
            <v>21</v>
          </cell>
          <cell r="N734">
            <v>0.7465277777777778</v>
          </cell>
          <cell r="P734">
            <v>0.7604166666666666</v>
          </cell>
          <cell r="R734">
            <v>0.01388888888888884</v>
          </cell>
          <cell r="S734" t="str">
            <v>godz. 20:30</v>
          </cell>
          <cell r="X734">
            <v>105</v>
          </cell>
          <cell r="Y734" t="str">
            <v>podwójna chłopców</v>
          </cell>
          <cell r="Z734" t="str">
            <v>J5465</v>
          </cell>
          <cell r="AA734" t="str">
            <v>Ł5583</v>
          </cell>
          <cell r="AB734" t="str">
            <v>G4791</v>
          </cell>
          <cell r="AC734" t="str">
            <v>K4719</v>
          </cell>
          <cell r="AD734" t="str">
            <v>G4791</v>
          </cell>
          <cell r="AE734" t="str">
            <v>K4719</v>
          </cell>
          <cell r="AF734" t="str">
            <v>21:10,21:13</v>
          </cell>
          <cell r="AG734" t="str">
            <v>10:21,13:21</v>
          </cell>
          <cell r="AH734" t="str">
            <v/>
          </cell>
          <cell r="AI734">
            <v>10</v>
          </cell>
          <cell r="AJ734">
            <v>21</v>
          </cell>
          <cell r="AK734">
            <v>13</v>
          </cell>
          <cell r="AL734">
            <v>21</v>
          </cell>
          <cell r="AM734">
            <v>0</v>
          </cell>
          <cell r="AN734">
            <v>0</v>
          </cell>
        </row>
        <row r="735">
          <cell r="A735" t="str">
            <v/>
          </cell>
          <cell r="B735" t="str">
            <v>Kasper JERECZEK (MKB Lednik Miastko)</v>
          </cell>
          <cell r="H735" t="str">
            <v>J5465</v>
          </cell>
          <cell r="K735" t="str">
            <v>G4791</v>
          </cell>
          <cell r="N735" t="str">
            <v>Nestor GABRYSIAK (UKSOSIR Badminton Sławno)</v>
          </cell>
        </row>
        <row r="736">
          <cell r="A736" t="str">
            <v/>
          </cell>
          <cell r="B736" t="str">
            <v>Hubert ŁOPACKI (MKB Lednik Miastko)</v>
          </cell>
          <cell r="H736" t="str">
            <v>Ł5583</v>
          </cell>
          <cell r="K736" t="str">
            <v>K4719</v>
          </cell>
          <cell r="N736" t="str">
            <v>Michał KAZUSEK (UKSOSIR Badminton Sławno)</v>
          </cell>
        </row>
        <row r="738">
          <cell r="B738" t="str">
            <v/>
          </cell>
          <cell r="K738" t="str">
            <v>zwycięzca(cy): 21:10,21:13</v>
          </cell>
        </row>
        <row r="739">
          <cell r="B739">
            <v>1</v>
          </cell>
          <cell r="C739" t="str">
            <v>dzień turnieju.</v>
          </cell>
          <cell r="I739" t="str">
            <v>Nr meczu</v>
          </cell>
          <cell r="N739" t="str">
            <v>Godz.</v>
          </cell>
          <cell r="R739" t="str">
            <v>S. prow.</v>
          </cell>
          <cell r="AF739" t="str">
            <v>wygrany</v>
          </cell>
          <cell r="AG739" t="str">
            <v>przegrany</v>
          </cell>
        </row>
        <row r="740">
          <cell r="B740" t="str">
            <v>Boisko</v>
          </cell>
          <cell r="C740" t="str">
            <v>Gra</v>
          </cell>
          <cell r="I740">
            <v>106</v>
          </cell>
          <cell r="N740" t="str">
            <v>rozp.</v>
          </cell>
          <cell r="P740" t="str">
            <v>zak.</v>
          </cell>
          <cell r="R740" t="str">
            <v>S. serw.</v>
          </cell>
        </row>
        <row r="741">
          <cell r="A741">
            <v>106</v>
          </cell>
          <cell r="B741">
            <v>2</v>
          </cell>
          <cell r="C741" t="str">
            <v>pojedyncza dziewcząt</v>
          </cell>
          <cell r="H741">
            <v>21</v>
          </cell>
          <cell r="I741">
            <v>15</v>
          </cell>
          <cell r="J741">
            <v>22</v>
          </cell>
          <cell r="K741">
            <v>20</v>
          </cell>
          <cell r="N741">
            <v>0.751388888888889</v>
          </cell>
          <cell r="P741">
            <v>0.7708333333333334</v>
          </cell>
          <cell r="R741">
            <v>0.019444444444444375</v>
          </cell>
          <cell r="S741" t="str">
            <v>godz. 20:30</v>
          </cell>
          <cell r="X741">
            <v>106</v>
          </cell>
          <cell r="Y741" t="str">
            <v>pojedyncza dziewcząt</v>
          </cell>
          <cell r="Z741" t="str">
            <v>D4545</v>
          </cell>
          <cell r="AA741" t="str">
            <v/>
          </cell>
          <cell r="AB741" t="str">
            <v>D4628</v>
          </cell>
          <cell r="AC741" t="str">
            <v/>
          </cell>
          <cell r="AD741" t="str">
            <v>D4545</v>
          </cell>
          <cell r="AE741" t="str">
            <v/>
          </cell>
          <cell r="AF741" t="str">
            <v>21:15,22:20</v>
          </cell>
          <cell r="AG741" t="str">
            <v>15:21,20:22</v>
          </cell>
          <cell r="AH741" t="str">
            <v/>
          </cell>
          <cell r="AI741">
            <v>21</v>
          </cell>
          <cell r="AJ741">
            <v>15</v>
          </cell>
          <cell r="AK741">
            <v>22</v>
          </cell>
          <cell r="AL741">
            <v>20</v>
          </cell>
          <cell r="AM741">
            <v>0</v>
          </cell>
          <cell r="AN741">
            <v>0</v>
          </cell>
        </row>
        <row r="742">
          <cell r="A742" t="str">
            <v/>
          </cell>
          <cell r="B742" t="str">
            <v>Joanna DORAWA (MKB Lednik Miastko)</v>
          </cell>
          <cell r="H742" t="str">
            <v>D4545</v>
          </cell>
          <cell r="K742" t="str">
            <v>D4628</v>
          </cell>
          <cell r="N742" t="str">
            <v>Anna DUDA (ULKS U-2 Lotka Bytów)</v>
          </cell>
        </row>
        <row r="743">
          <cell r="A743" t="str">
            <v/>
          </cell>
          <cell r="B743" t="str">
            <v/>
          </cell>
          <cell r="H743" t="str">
            <v/>
          </cell>
          <cell r="K743" t="str">
            <v/>
          </cell>
          <cell r="N743" t="str">
            <v/>
          </cell>
        </row>
        <row r="745">
          <cell r="B745" t="str">
            <v>zwycięzca(cy): 21:15,22:20</v>
          </cell>
          <cell r="K745" t="str">
            <v/>
          </cell>
        </row>
        <row r="746">
          <cell r="B746">
            <v>1</v>
          </cell>
          <cell r="C746" t="str">
            <v>dzień turnieju.</v>
          </cell>
          <cell r="I746" t="str">
            <v>Nr meczu</v>
          </cell>
          <cell r="N746" t="str">
            <v>Godz.</v>
          </cell>
          <cell r="R746" t="str">
            <v>S. prow.</v>
          </cell>
          <cell r="AF746" t="str">
            <v>wygrany</v>
          </cell>
          <cell r="AG746" t="str">
            <v>przegrany</v>
          </cell>
        </row>
        <row r="747">
          <cell r="B747" t="str">
            <v>Boisko</v>
          </cell>
          <cell r="C747" t="str">
            <v>Gra</v>
          </cell>
          <cell r="I747">
            <v>107</v>
          </cell>
          <cell r="N747" t="str">
            <v>rozp.</v>
          </cell>
          <cell r="P747" t="str">
            <v>zak.</v>
          </cell>
          <cell r="R747" t="str">
            <v>S. serw.</v>
          </cell>
        </row>
        <row r="748">
          <cell r="A748">
            <v>107</v>
          </cell>
          <cell r="B748">
            <v>4</v>
          </cell>
          <cell r="C748" t="str">
            <v>pojedyncza dziewcząt</v>
          </cell>
          <cell r="H748">
            <v>10</v>
          </cell>
          <cell r="I748">
            <v>21</v>
          </cell>
          <cell r="J748">
            <v>16</v>
          </cell>
          <cell r="K748">
            <v>21</v>
          </cell>
          <cell r="N748">
            <v>0.7590277777777777</v>
          </cell>
          <cell r="P748">
            <v>0.7743055555555555</v>
          </cell>
          <cell r="R748">
            <v>0.015277777777777724</v>
          </cell>
          <cell r="S748" t="str">
            <v>godz. 20:30</v>
          </cell>
          <cell r="X748">
            <v>107</v>
          </cell>
          <cell r="Y748" t="str">
            <v>pojedyncza dziewcząt</v>
          </cell>
          <cell r="Z748" t="str">
            <v>W4550</v>
          </cell>
          <cell r="AA748" t="str">
            <v/>
          </cell>
          <cell r="AB748" t="str">
            <v>O4640</v>
          </cell>
          <cell r="AC748" t="str">
            <v/>
          </cell>
          <cell r="AD748" t="str">
            <v>O4640</v>
          </cell>
          <cell r="AE748" t="str">
            <v/>
          </cell>
          <cell r="AF748" t="str">
            <v>21:10,21:16</v>
          </cell>
          <cell r="AG748" t="str">
            <v>10:21,16:21</v>
          </cell>
          <cell r="AH748" t="str">
            <v/>
          </cell>
          <cell r="AI748">
            <v>10</v>
          </cell>
          <cell r="AJ748">
            <v>21</v>
          </cell>
          <cell r="AK748">
            <v>16</v>
          </cell>
          <cell r="AL748">
            <v>21</v>
          </cell>
          <cell r="AM748">
            <v>0</v>
          </cell>
          <cell r="AN748">
            <v>0</v>
          </cell>
        </row>
        <row r="749">
          <cell r="A749" t="str">
            <v/>
          </cell>
          <cell r="B749" t="str">
            <v>Magdalena WOLSKA (MKB Lednik Miastko)</v>
          </cell>
          <cell r="H749" t="str">
            <v>W4550</v>
          </cell>
          <cell r="K749" t="str">
            <v>O4640</v>
          </cell>
          <cell r="N749" t="str">
            <v>Klaudia OSTROWSKA (MKB Lednik Miastko)</v>
          </cell>
        </row>
        <row r="750">
          <cell r="A750" t="str">
            <v/>
          </cell>
          <cell r="B750" t="str">
            <v/>
          </cell>
          <cell r="H750" t="str">
            <v/>
          </cell>
          <cell r="K750" t="str">
            <v/>
          </cell>
          <cell r="N750" t="str">
            <v/>
          </cell>
        </row>
        <row r="752">
          <cell r="B752" t="str">
            <v/>
          </cell>
          <cell r="K752" t="str">
            <v>zwycięzca(cy): 21:10,21:16</v>
          </cell>
        </row>
        <row r="753">
          <cell r="B753">
            <v>1</v>
          </cell>
          <cell r="C753" t="str">
            <v>dzień turnieju.</v>
          </cell>
          <cell r="I753" t="str">
            <v>Nr meczu</v>
          </cell>
          <cell r="N753" t="str">
            <v>Godz.</v>
          </cell>
          <cell r="R753" t="str">
            <v>S. prow.</v>
          </cell>
          <cell r="AF753" t="str">
            <v>wygrany</v>
          </cell>
          <cell r="AG753" t="str">
            <v>przegrany</v>
          </cell>
        </row>
        <row r="754">
          <cell r="B754" t="str">
            <v>Boisko</v>
          </cell>
          <cell r="C754" t="str">
            <v>Gra</v>
          </cell>
          <cell r="I754">
            <v>108</v>
          </cell>
          <cell r="N754" t="str">
            <v>rozp.</v>
          </cell>
          <cell r="P754" t="str">
            <v>zak.</v>
          </cell>
          <cell r="R754" t="str">
            <v>S. serw.</v>
          </cell>
        </row>
        <row r="755">
          <cell r="A755">
            <v>108</v>
          </cell>
          <cell r="B755">
            <v>3</v>
          </cell>
          <cell r="C755" t="str">
            <v>pojedyncza juniorek</v>
          </cell>
          <cell r="H755">
            <v>21</v>
          </cell>
          <cell r="I755">
            <v>17</v>
          </cell>
          <cell r="J755">
            <v>21</v>
          </cell>
          <cell r="K755">
            <v>15</v>
          </cell>
          <cell r="N755">
            <v>0.7430555555555555</v>
          </cell>
          <cell r="P755">
            <v>0.7604166666666666</v>
          </cell>
          <cell r="R755">
            <v>0.01736111111111116</v>
          </cell>
          <cell r="S755" t="str">
            <v>godz. 20:30</v>
          </cell>
          <cell r="X755">
            <v>108</v>
          </cell>
          <cell r="Y755" t="str">
            <v>pojedyncza juniorek</v>
          </cell>
          <cell r="Z755" t="str">
            <v>P2838</v>
          </cell>
          <cell r="AA755" t="str">
            <v/>
          </cell>
          <cell r="AB755" t="str">
            <v>M2837</v>
          </cell>
          <cell r="AC755" t="str">
            <v/>
          </cell>
          <cell r="AD755" t="str">
            <v>P2838</v>
          </cell>
          <cell r="AE755" t="str">
            <v/>
          </cell>
          <cell r="AF755" t="str">
            <v>21:17,21:15</v>
          </cell>
          <cell r="AG755" t="str">
            <v>17:21,15:21</v>
          </cell>
          <cell r="AH755" t="str">
            <v/>
          </cell>
          <cell r="AI755">
            <v>21</v>
          </cell>
          <cell r="AJ755">
            <v>17</v>
          </cell>
          <cell r="AK755">
            <v>21</v>
          </cell>
          <cell r="AL755">
            <v>15</v>
          </cell>
          <cell r="AM755">
            <v>0</v>
          </cell>
          <cell r="AN755">
            <v>0</v>
          </cell>
        </row>
        <row r="756">
          <cell r="A756" t="str">
            <v/>
          </cell>
          <cell r="B756" t="str">
            <v>Aleksandra PAPRZYCKA (MKB Lednik Miastko)</v>
          </cell>
          <cell r="H756" t="str">
            <v>P2838</v>
          </cell>
          <cell r="K756" t="str">
            <v>M2837</v>
          </cell>
          <cell r="N756" t="str">
            <v>Marta MAŁYSZKO (MKB Lednik Miastko)</v>
          </cell>
        </row>
        <row r="757">
          <cell r="A757" t="str">
            <v/>
          </cell>
          <cell r="B757" t="str">
            <v/>
          </cell>
          <cell r="H757" t="str">
            <v/>
          </cell>
          <cell r="K757" t="str">
            <v/>
          </cell>
          <cell r="N757" t="str">
            <v/>
          </cell>
        </row>
        <row r="759">
          <cell r="B759" t="str">
            <v>zwycięzca(cy): 21:17,21:15</v>
          </cell>
          <cell r="K759" t="str">
            <v/>
          </cell>
        </row>
        <row r="760">
          <cell r="B760">
            <v>1</v>
          </cell>
          <cell r="C760" t="str">
            <v>dzień turnieju.</v>
          </cell>
          <cell r="I760" t="str">
            <v>Nr meczu</v>
          </cell>
          <cell r="N760" t="str">
            <v>Godz.</v>
          </cell>
          <cell r="R760" t="str">
            <v>S. prow.</v>
          </cell>
          <cell r="AF760" t="str">
            <v>wygrany</v>
          </cell>
          <cell r="AG760" t="str">
            <v>przegrany</v>
          </cell>
        </row>
        <row r="761">
          <cell r="B761" t="str">
            <v>Boisko</v>
          </cell>
          <cell r="C761" t="str">
            <v>Gra</v>
          </cell>
          <cell r="I761">
            <v>109</v>
          </cell>
          <cell r="N761" t="str">
            <v>rozp.</v>
          </cell>
          <cell r="P761" t="str">
            <v>zak.</v>
          </cell>
          <cell r="R761" t="str">
            <v>S. serw.</v>
          </cell>
        </row>
        <row r="762">
          <cell r="A762">
            <v>109</v>
          </cell>
          <cell r="B762">
            <v>1</v>
          </cell>
          <cell r="C762" t="str">
            <v>pojedyncza chłopców</v>
          </cell>
          <cell r="H762">
            <v>6</v>
          </cell>
          <cell r="I762">
            <v>21</v>
          </cell>
          <cell r="J762">
            <v>17</v>
          </cell>
          <cell r="K762">
            <v>21</v>
          </cell>
          <cell r="N762">
            <v>0.7673611111111112</v>
          </cell>
          <cell r="P762">
            <v>0.78125</v>
          </cell>
          <cell r="R762">
            <v>0.01388888888888884</v>
          </cell>
          <cell r="S762" t="str">
            <v>godz. 20:50</v>
          </cell>
          <cell r="X762">
            <v>109</v>
          </cell>
          <cell r="Y762" t="str">
            <v>pojedyncza chłopców</v>
          </cell>
          <cell r="Z762" t="str">
            <v>M4698</v>
          </cell>
          <cell r="AA762" t="str">
            <v/>
          </cell>
          <cell r="AB762" t="str">
            <v>G4791</v>
          </cell>
          <cell r="AC762" t="str">
            <v/>
          </cell>
          <cell r="AD762" t="str">
            <v>G4791</v>
          </cell>
          <cell r="AE762" t="str">
            <v/>
          </cell>
          <cell r="AF762" t="str">
            <v>21:6,21:17</v>
          </cell>
          <cell r="AG762" t="str">
            <v>6:21,17:21</v>
          </cell>
          <cell r="AH762" t="str">
            <v/>
          </cell>
          <cell r="AI762">
            <v>6</v>
          </cell>
          <cell r="AJ762">
            <v>21</v>
          </cell>
          <cell r="AK762">
            <v>17</v>
          </cell>
          <cell r="AL762">
            <v>21</v>
          </cell>
          <cell r="AM762">
            <v>0</v>
          </cell>
          <cell r="AN762">
            <v>0</v>
          </cell>
        </row>
        <row r="763">
          <cell r="A763" t="str">
            <v/>
          </cell>
          <cell r="B763" t="str">
            <v>Norbert MARKOWSKI (UKS Kometa Sianów)</v>
          </cell>
          <cell r="H763" t="str">
            <v>M4698</v>
          </cell>
          <cell r="K763" t="str">
            <v>G4791</v>
          </cell>
          <cell r="N763" t="str">
            <v>Nestor GABRYSIAK (UKSOSIR Badminton Sławno)</v>
          </cell>
        </row>
        <row r="764">
          <cell r="A764" t="str">
            <v/>
          </cell>
          <cell r="B764" t="str">
            <v/>
          </cell>
          <cell r="H764" t="str">
            <v/>
          </cell>
          <cell r="K764" t="str">
            <v/>
          </cell>
          <cell r="N764" t="str">
            <v/>
          </cell>
        </row>
        <row r="766">
          <cell r="B766" t="str">
            <v/>
          </cell>
          <cell r="K766" t="str">
            <v>zwycięzca(cy): 21:6,21:17</v>
          </cell>
        </row>
        <row r="767">
          <cell r="B767">
            <v>1</v>
          </cell>
          <cell r="C767" t="str">
            <v>dzień turnieju.</v>
          </cell>
          <cell r="I767" t="str">
            <v>Nr meczu</v>
          </cell>
          <cell r="N767" t="str">
            <v>Godz.</v>
          </cell>
          <cell r="R767" t="str">
            <v>S. prow.</v>
          </cell>
          <cell r="AF767" t="str">
            <v>wygrany</v>
          </cell>
          <cell r="AG767" t="str">
            <v>przegrany</v>
          </cell>
        </row>
        <row r="768">
          <cell r="B768" t="str">
            <v>Boisko</v>
          </cell>
          <cell r="C768" t="str">
            <v>Gra</v>
          </cell>
          <cell r="I768">
            <v>110</v>
          </cell>
          <cell r="N768" t="str">
            <v>rozp.</v>
          </cell>
          <cell r="P768" t="str">
            <v>zak.</v>
          </cell>
          <cell r="R768" t="str">
            <v>S. serw.</v>
          </cell>
        </row>
        <row r="769">
          <cell r="A769">
            <v>110</v>
          </cell>
          <cell r="B769">
            <v>3</v>
          </cell>
          <cell r="C769" t="str">
            <v>pojedyncza chłopców</v>
          </cell>
          <cell r="H769">
            <v>20</v>
          </cell>
          <cell r="I769">
            <v>22</v>
          </cell>
          <cell r="J769">
            <v>15</v>
          </cell>
          <cell r="K769">
            <v>21</v>
          </cell>
          <cell r="N769">
            <v>0.7673611111111112</v>
          </cell>
          <cell r="P769">
            <v>0.7805555555555556</v>
          </cell>
          <cell r="R769">
            <v>0.013194444444444398</v>
          </cell>
          <cell r="S769" t="str">
            <v>godz. 20:50</v>
          </cell>
          <cell r="X769">
            <v>110</v>
          </cell>
          <cell r="Y769" t="str">
            <v>pojedyncza chłopców</v>
          </cell>
          <cell r="Z769" t="str">
            <v>K4719</v>
          </cell>
          <cell r="AA769" t="str">
            <v/>
          </cell>
          <cell r="AB769" t="str">
            <v>C4264</v>
          </cell>
          <cell r="AC769" t="str">
            <v/>
          </cell>
          <cell r="AD769" t="str">
            <v>C4264</v>
          </cell>
          <cell r="AE769" t="str">
            <v/>
          </cell>
          <cell r="AF769" t="str">
            <v>22:20,21:15</v>
          </cell>
          <cell r="AG769" t="str">
            <v>20:22,15:21</v>
          </cell>
          <cell r="AH769" t="str">
            <v/>
          </cell>
          <cell r="AI769">
            <v>20</v>
          </cell>
          <cell r="AJ769">
            <v>22</v>
          </cell>
          <cell r="AK769">
            <v>15</v>
          </cell>
          <cell r="AL769">
            <v>21</v>
          </cell>
          <cell r="AM769">
            <v>0</v>
          </cell>
          <cell r="AN769">
            <v>0</v>
          </cell>
        </row>
        <row r="770">
          <cell r="A770" t="str">
            <v/>
          </cell>
          <cell r="B770" t="str">
            <v>Michał KAZUSEK (UKSOSIR Badminton Sławno)</v>
          </cell>
          <cell r="H770" t="str">
            <v>K4719</v>
          </cell>
          <cell r="K770" t="str">
            <v>C4264</v>
          </cell>
          <cell r="N770" t="str">
            <v>Szymon CYBULSKI (MKB Lednik Miastko)</v>
          </cell>
        </row>
        <row r="771">
          <cell r="A771" t="str">
            <v/>
          </cell>
          <cell r="B771" t="str">
            <v/>
          </cell>
          <cell r="H771" t="str">
            <v/>
          </cell>
          <cell r="K771" t="str">
            <v/>
          </cell>
          <cell r="N771" t="str">
            <v/>
          </cell>
        </row>
        <row r="773">
          <cell r="B773" t="str">
            <v/>
          </cell>
          <cell r="K773" t="str">
            <v>zwycięzca(cy): 22:20,21:15</v>
          </cell>
        </row>
        <row r="774">
          <cell r="B774">
            <v>1</v>
          </cell>
          <cell r="C774" t="str">
            <v>dzień turnieju.</v>
          </cell>
          <cell r="I774" t="str">
            <v>Nr meczu</v>
          </cell>
          <cell r="N774" t="str">
            <v>Godz.</v>
          </cell>
          <cell r="R774" t="str">
            <v>S. prow.</v>
          </cell>
          <cell r="AF774" t="str">
            <v>wygrany</v>
          </cell>
          <cell r="AG774" t="str">
            <v>przegrany</v>
          </cell>
        </row>
        <row r="775">
          <cell r="B775" t="str">
            <v>Boisko</v>
          </cell>
          <cell r="C775" t="str">
            <v>Gra</v>
          </cell>
          <cell r="I775">
            <v>111</v>
          </cell>
          <cell r="N775" t="str">
            <v>rozp.</v>
          </cell>
          <cell r="P775" t="str">
            <v>zak.</v>
          </cell>
          <cell r="R775" t="str">
            <v>S. serw.</v>
          </cell>
        </row>
        <row r="776">
          <cell r="A776">
            <v>111</v>
          </cell>
          <cell r="C776" t="str">
            <v>pojedyncza juniorów</v>
          </cell>
          <cell r="R776">
            <v>0</v>
          </cell>
          <cell r="S776" t="str">
            <v>godz. 20:50</v>
          </cell>
          <cell r="X776">
            <v>111</v>
          </cell>
          <cell r="Y776" t="str">
            <v>pojedyncza juniorów</v>
          </cell>
          <cell r="Z776" t="str">
            <v>M3531</v>
          </cell>
          <cell r="AA776" t="str">
            <v/>
          </cell>
          <cell r="AB776" t="str">
            <v>J3436</v>
          </cell>
          <cell r="AC776" t="str">
            <v/>
          </cell>
          <cell r="AD776" t="str">
            <v/>
          </cell>
          <cell r="AE776" t="str">
            <v/>
          </cell>
          <cell r="AF776" t="str">
            <v/>
          </cell>
          <cell r="AG776" t="str">
            <v/>
          </cell>
          <cell r="AH776" t="str">
            <v/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</row>
        <row r="777">
          <cell r="A777" t="str">
            <v/>
          </cell>
          <cell r="B777" t="str">
            <v>Norbert MIARKA (ZKB Maced Polanów)</v>
          </cell>
          <cell r="H777" t="str">
            <v>M3531</v>
          </cell>
          <cell r="K777" t="str">
            <v>J3436</v>
          </cell>
          <cell r="N777" t="str">
            <v>Patryk JAS (UKS Kometa Sianów)</v>
          </cell>
        </row>
        <row r="778">
          <cell r="A778" t="str">
            <v/>
          </cell>
          <cell r="B778" t="str">
            <v/>
          </cell>
          <cell r="H778" t="str">
            <v/>
          </cell>
          <cell r="K778" t="str">
            <v/>
          </cell>
          <cell r="N778" t="str">
            <v/>
          </cell>
        </row>
        <row r="780">
          <cell r="B780" t="str">
            <v/>
          </cell>
          <cell r="K780" t="str">
            <v/>
          </cell>
        </row>
        <row r="781">
          <cell r="B781">
            <v>1</v>
          </cell>
          <cell r="C781" t="str">
            <v>dzień turnieju.</v>
          </cell>
          <cell r="I781" t="str">
            <v>Nr meczu</v>
          </cell>
          <cell r="N781" t="str">
            <v>Godz.</v>
          </cell>
          <cell r="R781" t="str">
            <v>S. prow.</v>
          </cell>
          <cell r="AF781" t="str">
            <v>wygrany</v>
          </cell>
          <cell r="AG781" t="str">
            <v>przegrany</v>
          </cell>
        </row>
        <row r="782">
          <cell r="B782" t="str">
            <v>Boisko</v>
          </cell>
          <cell r="C782" t="str">
            <v>Gra</v>
          </cell>
          <cell r="I782">
            <v>112</v>
          </cell>
          <cell r="N782" t="str">
            <v>rozp.</v>
          </cell>
          <cell r="P782" t="str">
            <v>zak.</v>
          </cell>
          <cell r="R782" t="str">
            <v>S. serw.</v>
          </cell>
        </row>
        <row r="783">
          <cell r="A783">
            <v>112</v>
          </cell>
          <cell r="B783">
            <v>3</v>
          </cell>
          <cell r="C783" t="str">
            <v>pojedyncza dziewcząt</v>
          </cell>
          <cell r="N783">
            <v>0.7847222222222222</v>
          </cell>
          <cell r="R783">
            <v>-0.7847222222222222</v>
          </cell>
          <cell r="S783" t="str">
            <v>godz. 21:10</v>
          </cell>
          <cell r="X783">
            <v>112</v>
          </cell>
          <cell r="Y783" t="str">
            <v>pojedyncza dziewcząt</v>
          </cell>
          <cell r="Z783" t="str">
            <v>D4545</v>
          </cell>
          <cell r="AA783" t="str">
            <v/>
          </cell>
          <cell r="AB783" t="str">
            <v>O4640</v>
          </cell>
          <cell r="AC783" t="str">
            <v/>
          </cell>
          <cell r="AD783" t="str">
            <v/>
          </cell>
          <cell r="AE783" t="str">
            <v/>
          </cell>
          <cell r="AF783" t="str">
            <v/>
          </cell>
          <cell r="AG783" t="str">
            <v/>
          </cell>
          <cell r="AH783" t="str">
            <v/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</row>
        <row r="784">
          <cell r="A784" t="str">
            <v/>
          </cell>
          <cell r="B784" t="str">
            <v>Joanna DORAWA (MKB Lednik Miastko)</v>
          </cell>
          <cell r="H784" t="str">
            <v>D4545</v>
          </cell>
          <cell r="K784" t="str">
            <v>O4640</v>
          </cell>
          <cell r="N784" t="str">
            <v>Klaudia OSTROWSKA (MKB Lednik Miastko)</v>
          </cell>
        </row>
        <row r="785">
          <cell r="A785" t="str">
            <v/>
          </cell>
          <cell r="B785" t="str">
            <v/>
          </cell>
          <cell r="H785" t="str">
            <v/>
          </cell>
          <cell r="K785" t="str">
            <v/>
          </cell>
          <cell r="N785" t="str">
            <v/>
          </cell>
        </row>
        <row r="787">
          <cell r="B787" t="str">
            <v/>
          </cell>
          <cell r="K787" t="str">
            <v/>
          </cell>
        </row>
        <row r="788">
          <cell r="B788">
            <v>1</v>
          </cell>
          <cell r="C788" t="str">
            <v>dzień turnieju.</v>
          </cell>
          <cell r="I788" t="str">
            <v>Nr meczu</v>
          </cell>
          <cell r="N788" t="str">
            <v>Godz.</v>
          </cell>
          <cell r="R788" t="str">
            <v>S. prow.</v>
          </cell>
          <cell r="AF788" t="str">
            <v>wygrany</v>
          </cell>
          <cell r="AG788" t="str">
            <v>przegrany</v>
          </cell>
        </row>
        <row r="789">
          <cell r="B789" t="str">
            <v>Boisko</v>
          </cell>
          <cell r="C789" t="str">
            <v>Gra</v>
          </cell>
          <cell r="I789">
            <v>113</v>
          </cell>
          <cell r="N789" t="str">
            <v>rozp.</v>
          </cell>
          <cell r="P789" t="str">
            <v>zak.</v>
          </cell>
          <cell r="R789" t="str">
            <v>S. serw.</v>
          </cell>
        </row>
        <row r="790">
          <cell r="A790">
            <v>113</v>
          </cell>
          <cell r="B790">
            <v>4</v>
          </cell>
          <cell r="C790" t="str">
            <v>pojedyncza chłopców</v>
          </cell>
          <cell r="R790">
            <v>0</v>
          </cell>
          <cell r="S790" t="str">
            <v>godz. 21:10</v>
          </cell>
          <cell r="X790">
            <v>113</v>
          </cell>
          <cell r="Y790" t="str">
            <v>pojedyncza chłopców</v>
          </cell>
          <cell r="Z790" t="str">
            <v>G4791</v>
          </cell>
          <cell r="AA790" t="str">
            <v/>
          </cell>
          <cell r="AB790" t="str">
            <v>C4264</v>
          </cell>
          <cell r="AC790" t="str">
            <v/>
          </cell>
          <cell r="AD790" t="str">
            <v/>
          </cell>
          <cell r="AE790" t="str">
            <v/>
          </cell>
          <cell r="AF790" t="str">
            <v/>
          </cell>
          <cell r="AG790" t="str">
            <v/>
          </cell>
          <cell r="AH790" t="str">
            <v/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</row>
        <row r="791">
          <cell r="A791" t="str">
            <v/>
          </cell>
          <cell r="B791" t="str">
            <v>Nestor GABRYSIAK (UKSOSIR Badminton Sławno)</v>
          </cell>
          <cell r="H791" t="str">
            <v>G4791</v>
          </cell>
          <cell r="K791" t="str">
            <v>C4264</v>
          </cell>
          <cell r="N791" t="str">
            <v>Szymon CYBULSKI (MKB Lednik Miastko)</v>
          </cell>
        </row>
        <row r="792">
          <cell r="A792" t="str">
            <v/>
          </cell>
          <cell r="B792" t="str">
            <v/>
          </cell>
          <cell r="H792" t="str">
            <v/>
          </cell>
          <cell r="K792" t="str">
            <v/>
          </cell>
          <cell r="N792" t="str">
            <v/>
          </cell>
        </row>
        <row r="794">
          <cell r="B794" t="str">
            <v/>
          </cell>
          <cell r="K794" t="str">
            <v/>
          </cell>
        </row>
        <row r="795">
          <cell r="B795">
            <v>1</v>
          </cell>
          <cell r="C795" t="str">
            <v>dzień turnieju.</v>
          </cell>
          <cell r="I795" t="str">
            <v>Nr meczu</v>
          </cell>
          <cell r="N795" t="str">
            <v>Godz.</v>
          </cell>
          <cell r="R795" t="str">
            <v>S. prow.</v>
          </cell>
          <cell r="AF795" t="str">
            <v>wygrany</v>
          </cell>
          <cell r="AG795" t="str">
            <v>przegrany</v>
          </cell>
        </row>
        <row r="796">
          <cell r="B796" t="str">
            <v>Boisko</v>
          </cell>
          <cell r="C796" t="str">
            <v>Gra</v>
          </cell>
          <cell r="I796">
            <v>114</v>
          </cell>
          <cell r="N796" t="str">
            <v>rozp.</v>
          </cell>
          <cell r="P796" t="str">
            <v>zak.</v>
          </cell>
          <cell r="R796" t="str">
            <v>S. serw.</v>
          </cell>
        </row>
        <row r="797">
          <cell r="A797">
            <v>114</v>
          </cell>
          <cell r="C797" t="str">
            <v/>
          </cell>
          <cell r="R797">
            <v>0</v>
          </cell>
          <cell r="S797" t="str">
            <v/>
          </cell>
          <cell r="X797">
            <v>114</v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F797" t="str">
            <v/>
          </cell>
          <cell r="AG797" t="str">
            <v/>
          </cell>
          <cell r="AH797" t="str">
            <v/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</row>
        <row r="798">
          <cell r="A798" t="str">
            <v/>
          </cell>
          <cell r="B798" t="str">
            <v/>
          </cell>
          <cell r="H798" t="str">
            <v/>
          </cell>
          <cell r="K798" t="str">
            <v/>
          </cell>
          <cell r="N798" t="str">
            <v/>
          </cell>
        </row>
        <row r="799">
          <cell r="A799" t="str">
            <v/>
          </cell>
          <cell r="B799" t="str">
            <v/>
          </cell>
          <cell r="H799" t="str">
            <v/>
          </cell>
          <cell r="K799" t="str">
            <v/>
          </cell>
          <cell r="N799" t="str">
            <v/>
          </cell>
        </row>
        <row r="801">
          <cell r="B801" t="str">
            <v/>
          </cell>
          <cell r="K801" t="str">
            <v/>
          </cell>
        </row>
      </sheetData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Dane zawodników z dnia 2012-10-22</v>
          </cell>
        </row>
        <row r="2">
          <cell r="A2" t="str">
            <v>A5102</v>
          </cell>
          <cell r="B2" t="str">
            <v>Paweł</v>
          </cell>
          <cell r="C2" t="str">
            <v>ABRAMOWICZ</v>
          </cell>
          <cell r="D2" t="str">
            <v>----</v>
          </cell>
        </row>
        <row r="3">
          <cell r="A3" t="str">
            <v>A4673</v>
          </cell>
          <cell r="B3" t="str">
            <v>Szymon</v>
          </cell>
          <cell r="C3" t="str">
            <v>ADAMCZUK</v>
          </cell>
          <cell r="D3" t="str">
            <v>UKS Kiko Zamość</v>
          </cell>
        </row>
        <row r="4">
          <cell r="A4" t="str">
            <v>A4956</v>
          </cell>
          <cell r="B4" t="str">
            <v>Agata</v>
          </cell>
          <cell r="C4" t="str">
            <v>ADAMCZYK</v>
          </cell>
          <cell r="D4" t="str">
            <v>PMKS Chrobry Piotrowice</v>
          </cell>
        </row>
        <row r="5">
          <cell r="A5" t="str">
            <v>A5362</v>
          </cell>
          <cell r="B5" t="str">
            <v>Dominika</v>
          </cell>
          <cell r="C5" t="str">
            <v>ADAMCZYK</v>
          </cell>
          <cell r="D5" t="str">
            <v>PMKS Chrobry Piotrowice</v>
          </cell>
        </row>
        <row r="6">
          <cell r="A6" t="str">
            <v>A 018</v>
          </cell>
          <cell r="B6" t="str">
            <v>Mirosław</v>
          </cell>
          <cell r="C6" t="str">
            <v>ADAMCZYK</v>
          </cell>
          <cell r="D6" t="str">
            <v>----</v>
          </cell>
        </row>
        <row r="7">
          <cell r="A7" t="str">
            <v>A4292</v>
          </cell>
          <cell r="B7" t="str">
            <v>Wiktoria</v>
          </cell>
          <cell r="C7" t="str">
            <v>ADAMEK</v>
          </cell>
          <cell r="D7" t="str">
            <v>UKS Ząbkowice Dąbrowa Górn.</v>
          </cell>
        </row>
        <row r="8">
          <cell r="A8" t="str">
            <v>A5008</v>
          </cell>
          <cell r="B8" t="str">
            <v>Krzysztof</v>
          </cell>
          <cell r="C8" t="str">
            <v>ADAŚKO</v>
          </cell>
          <cell r="D8" t="str">
            <v>UKS Plesbad Pszczyna</v>
          </cell>
        </row>
        <row r="9">
          <cell r="A9" t="str">
            <v>A3414</v>
          </cell>
          <cell r="B9" t="str">
            <v>Piotr</v>
          </cell>
          <cell r="C9" t="str">
            <v>AGACIŃSKI</v>
          </cell>
          <cell r="D9" t="str">
            <v>----</v>
          </cell>
        </row>
        <row r="10">
          <cell r="A10" t="str">
            <v>A2388</v>
          </cell>
          <cell r="B10" t="str">
            <v>Samer</v>
          </cell>
          <cell r="C10" t="str">
            <v>AHMED MAHMOD</v>
          </cell>
          <cell r="D10" t="str">
            <v>UKS Iskra Babimost</v>
          </cell>
        </row>
        <row r="11">
          <cell r="A11" t="str">
            <v>A3577</v>
          </cell>
          <cell r="B11" t="str">
            <v>Urszula</v>
          </cell>
          <cell r="C11" t="str">
            <v>ALBRECHT</v>
          </cell>
          <cell r="D11" t="str">
            <v>----</v>
          </cell>
        </row>
        <row r="12">
          <cell r="A12" t="str">
            <v>A2789</v>
          </cell>
          <cell r="B12" t="str">
            <v>Filip</v>
          </cell>
          <cell r="C12" t="str">
            <v>ALBRYCHT</v>
          </cell>
          <cell r="D12" t="str">
            <v>MKS Dwójka Blachownia</v>
          </cell>
        </row>
        <row r="13">
          <cell r="A13" t="str">
            <v>A5420</v>
          </cell>
          <cell r="B13" t="str">
            <v>Przemysław</v>
          </cell>
          <cell r="C13" t="str">
            <v>ALEKSANDROWICZ</v>
          </cell>
          <cell r="D13" t="str">
            <v>----</v>
          </cell>
        </row>
        <row r="14">
          <cell r="A14" t="str">
            <v>A0317</v>
          </cell>
          <cell r="B14" t="str">
            <v>Robert</v>
          </cell>
          <cell r="C14" t="str">
            <v>ALEKSANDROWICZ</v>
          </cell>
          <cell r="D14" t="str">
            <v>KS Stal Sulęcin</v>
          </cell>
        </row>
        <row r="15">
          <cell r="A15" t="str">
            <v>A2616</v>
          </cell>
          <cell r="B15" t="str">
            <v>Adam</v>
          </cell>
          <cell r="C15" t="str">
            <v>ANDRZEJEWSKI</v>
          </cell>
          <cell r="D15" t="str">
            <v>----</v>
          </cell>
        </row>
        <row r="16">
          <cell r="A16" t="str">
            <v>A3592</v>
          </cell>
          <cell r="B16" t="str">
            <v>Szymon</v>
          </cell>
          <cell r="C16" t="str">
            <v>ANDRZEJEWSKI</v>
          </cell>
          <cell r="D16" t="str">
            <v>----</v>
          </cell>
        </row>
        <row r="17">
          <cell r="A17" t="str">
            <v>A5040</v>
          </cell>
          <cell r="B17" t="str">
            <v>Oliwia</v>
          </cell>
          <cell r="C17" t="str">
            <v>ANGOWSKA</v>
          </cell>
          <cell r="D17" t="str">
            <v>LUKS Krokus Góralice</v>
          </cell>
        </row>
        <row r="18">
          <cell r="A18" t="str">
            <v>A5374</v>
          </cell>
          <cell r="B18" t="str">
            <v>Eryk</v>
          </cell>
          <cell r="C18" t="str">
            <v>ANIOŁCZYK</v>
          </cell>
          <cell r="D18" t="str">
            <v>----</v>
          </cell>
        </row>
        <row r="19">
          <cell r="A19" t="str">
            <v>A5144</v>
          </cell>
          <cell r="B19" t="str">
            <v>Jonasz</v>
          </cell>
          <cell r="C19" t="str">
            <v>ANSION</v>
          </cell>
          <cell r="D19" t="str">
            <v>UKS Kopernik Słupca</v>
          </cell>
        </row>
        <row r="20">
          <cell r="A20" t="str">
            <v>A4397</v>
          </cell>
          <cell r="B20" t="str">
            <v>Kamila</v>
          </cell>
          <cell r="C20" t="str">
            <v>ANTKOWIAK</v>
          </cell>
          <cell r="D20" t="str">
            <v>UKS Siódemka Świebodzin</v>
          </cell>
        </row>
        <row r="21">
          <cell r="A21" t="str">
            <v>A1439</v>
          </cell>
          <cell r="B21" t="str">
            <v>Andrzej</v>
          </cell>
          <cell r="C21" t="str">
            <v>ANTOSIEWICZ</v>
          </cell>
          <cell r="D21" t="str">
            <v>----</v>
          </cell>
        </row>
        <row r="22">
          <cell r="A22" t="str">
            <v>A3597</v>
          </cell>
          <cell r="B22" t="str">
            <v>Jacek</v>
          </cell>
          <cell r="C22" t="str">
            <v>ANYSZKO</v>
          </cell>
          <cell r="D22" t="str">
            <v>UKS Siódemka Świebodzin</v>
          </cell>
        </row>
        <row r="23">
          <cell r="A23" t="str">
            <v>A2054</v>
          </cell>
          <cell r="B23" t="str">
            <v>Kornel</v>
          </cell>
          <cell r="C23" t="str">
            <v>APOSTOLIK</v>
          </cell>
          <cell r="D23" t="str">
            <v>AZSAGH Kraków</v>
          </cell>
        </row>
        <row r="24">
          <cell r="A24" t="str">
            <v>A4863</v>
          </cell>
          <cell r="B24" t="str">
            <v>Patrycja</v>
          </cell>
          <cell r="C24" t="str">
            <v>ARABASZ</v>
          </cell>
          <cell r="D24" t="str">
            <v>MKS Orlicz Suchedniów</v>
          </cell>
        </row>
        <row r="25">
          <cell r="A25" t="str">
            <v>A5115</v>
          </cell>
          <cell r="B25" t="str">
            <v>Artur</v>
          </cell>
          <cell r="C25" t="str">
            <v>AROUTIOUNIAN</v>
          </cell>
          <cell r="D25" t="str">
            <v>MMKS Gdańsk</v>
          </cell>
        </row>
        <row r="26">
          <cell r="A26" t="str">
            <v>A1634</v>
          </cell>
          <cell r="B26" t="str">
            <v>Dominik</v>
          </cell>
          <cell r="C26" t="str">
            <v>AUGUSTYN</v>
          </cell>
          <cell r="D26" t="str">
            <v>SKB Piast Słupsk</v>
          </cell>
        </row>
        <row r="27">
          <cell r="A27" t="str">
            <v>A0104</v>
          </cell>
          <cell r="B27" t="str">
            <v>Kamila</v>
          </cell>
          <cell r="C27" t="str">
            <v>AUGUSTYN</v>
          </cell>
          <cell r="D27" t="str">
            <v>SKB Suwałki</v>
          </cell>
        </row>
        <row r="28">
          <cell r="A28" t="str">
            <v>A0542</v>
          </cell>
          <cell r="B28" t="str">
            <v>Krzysztof</v>
          </cell>
          <cell r="C28" t="str">
            <v>AUGUSTYN</v>
          </cell>
          <cell r="D28" t="str">
            <v>SKB Piast Słupsk</v>
          </cell>
        </row>
        <row r="29">
          <cell r="A29" t="str">
            <v>B3522</v>
          </cell>
          <cell r="B29" t="str">
            <v>Katarzyna</v>
          </cell>
          <cell r="C29" t="str">
            <v>BABICZ</v>
          </cell>
          <cell r="D29" t="str">
            <v>UKS Sokół Ropczyce</v>
          </cell>
        </row>
        <row r="30">
          <cell r="A30" t="str">
            <v>B3607</v>
          </cell>
          <cell r="B30" t="str">
            <v>Jakub</v>
          </cell>
          <cell r="C30" t="str">
            <v>BABORSKI</v>
          </cell>
          <cell r="D30" t="str">
            <v>UKS Plesbad Pszczyna</v>
          </cell>
        </row>
        <row r="31">
          <cell r="A31" t="str">
            <v>B5224</v>
          </cell>
          <cell r="B31" t="str">
            <v>Sara</v>
          </cell>
          <cell r="C31" t="str">
            <v>BAJURA</v>
          </cell>
          <cell r="D31" t="str">
            <v>UKS Unia Bieruń</v>
          </cell>
        </row>
        <row r="32">
          <cell r="A32" t="str">
            <v>B3557</v>
          </cell>
          <cell r="B32" t="str">
            <v>Dominika</v>
          </cell>
          <cell r="C32" t="str">
            <v>BAJWOLUK</v>
          </cell>
          <cell r="D32" t="str">
            <v>UKS Kiko Zamość</v>
          </cell>
        </row>
        <row r="33">
          <cell r="A33" t="str">
            <v>B5329</v>
          </cell>
          <cell r="B33" t="str">
            <v>Paweł</v>
          </cell>
          <cell r="C33" t="str">
            <v>BAKUN</v>
          </cell>
          <cell r="D33" t="str">
            <v>PTS Puszczykowo</v>
          </cell>
        </row>
        <row r="34">
          <cell r="A34" t="str">
            <v>B4184</v>
          </cell>
          <cell r="B34" t="str">
            <v>Milena</v>
          </cell>
          <cell r="C34" t="str">
            <v>BAŁON</v>
          </cell>
          <cell r="D34" t="str">
            <v>SKB Suwałki</v>
          </cell>
        </row>
        <row r="35">
          <cell r="A35" t="str">
            <v>B4340</v>
          </cell>
          <cell r="B35" t="str">
            <v>Ewelina</v>
          </cell>
          <cell r="C35" t="str">
            <v>BANACH</v>
          </cell>
          <cell r="D35" t="str">
            <v>MLKS Solec Kuj.</v>
          </cell>
        </row>
        <row r="36">
          <cell r="A36" t="str">
            <v>B4512</v>
          </cell>
          <cell r="B36" t="str">
            <v>Michalina</v>
          </cell>
          <cell r="C36" t="str">
            <v>BANASIK</v>
          </cell>
          <cell r="D36" t="str">
            <v>BKS Kolejarz Katowice</v>
          </cell>
        </row>
        <row r="37">
          <cell r="A37" t="str">
            <v>B5607</v>
          </cell>
          <cell r="B37" t="str">
            <v>Marcelina</v>
          </cell>
          <cell r="C37" t="str">
            <v>BAR</v>
          </cell>
          <cell r="D37" t="str">
            <v>UKSB Volant Mielec</v>
          </cell>
        </row>
        <row r="38">
          <cell r="A38" t="str">
            <v>B2999</v>
          </cell>
          <cell r="B38" t="str">
            <v>Maciej</v>
          </cell>
          <cell r="C38" t="str">
            <v>BARAN</v>
          </cell>
          <cell r="D38" t="str">
            <v>UKS Sokół Ropczyce</v>
          </cell>
        </row>
        <row r="39">
          <cell r="A39" t="str">
            <v>B3609</v>
          </cell>
          <cell r="B39" t="str">
            <v>Marika</v>
          </cell>
          <cell r="C39" t="str">
            <v>BARAN</v>
          </cell>
          <cell r="D39" t="str">
            <v>UKS Ostrówek</v>
          </cell>
        </row>
        <row r="40">
          <cell r="A40" t="str">
            <v>B3552</v>
          </cell>
          <cell r="B40" t="str">
            <v>Mateusz</v>
          </cell>
          <cell r="C40" t="str">
            <v>BARAN</v>
          </cell>
          <cell r="D40" t="str">
            <v>UKS Kiko Zamość</v>
          </cell>
        </row>
        <row r="41">
          <cell r="A41" t="str">
            <v>B3655</v>
          </cell>
          <cell r="B41" t="str">
            <v>Katarzyna</v>
          </cell>
          <cell r="C41" t="str">
            <v>BARANOWSKA</v>
          </cell>
          <cell r="D41" t="str">
            <v>----</v>
          </cell>
        </row>
        <row r="42">
          <cell r="A42" t="str">
            <v>B2335</v>
          </cell>
          <cell r="B42" t="str">
            <v>Konrad</v>
          </cell>
          <cell r="C42" t="str">
            <v>BARANOWSKI</v>
          </cell>
          <cell r="D42" t="str">
            <v>UKS Hubal Białystok</v>
          </cell>
        </row>
        <row r="43">
          <cell r="A43" t="str">
            <v>B4533</v>
          </cell>
          <cell r="B43" t="str">
            <v>Marcin</v>
          </cell>
          <cell r="C43" t="str">
            <v>BARANOWSKI</v>
          </cell>
          <cell r="D43" t="str">
            <v>AZSOŚ Łódź</v>
          </cell>
        </row>
        <row r="44">
          <cell r="A44" t="str">
            <v>B4648</v>
          </cell>
          <cell r="B44" t="str">
            <v>Hanna</v>
          </cell>
          <cell r="C44" t="str">
            <v>BARAŃSKA</v>
          </cell>
          <cell r="D44" t="str">
            <v>ZKB Maced Polanów</v>
          </cell>
        </row>
        <row r="45">
          <cell r="A45" t="str">
            <v>B4647</v>
          </cell>
          <cell r="B45" t="str">
            <v>Monika</v>
          </cell>
          <cell r="C45" t="str">
            <v>BARAŃSKA</v>
          </cell>
          <cell r="D45" t="str">
            <v>ZKB Maced Polanów</v>
          </cell>
        </row>
        <row r="46">
          <cell r="A46" t="str">
            <v>B5525</v>
          </cell>
          <cell r="B46" t="str">
            <v>Michał</v>
          </cell>
          <cell r="C46" t="str">
            <v>BARAŃSKI</v>
          </cell>
          <cell r="D46" t="str">
            <v>SKB Suwałki</v>
          </cell>
        </row>
        <row r="47">
          <cell r="A47" t="str">
            <v>B4326</v>
          </cell>
          <cell r="B47" t="str">
            <v>Michał</v>
          </cell>
          <cell r="C47" t="str">
            <v>BARBARSKI</v>
          </cell>
          <cell r="D47" t="str">
            <v>UKS Jedynka Ruciane-Nida</v>
          </cell>
        </row>
        <row r="48">
          <cell r="A48" t="str">
            <v>B2905</v>
          </cell>
          <cell r="B48" t="str">
            <v>Maciej</v>
          </cell>
          <cell r="C48" t="str">
            <v>BARCHANOWSKI</v>
          </cell>
          <cell r="D48" t="str">
            <v>SKB Piast Słupsk</v>
          </cell>
        </row>
        <row r="49">
          <cell r="A49" t="str">
            <v>B3564</v>
          </cell>
          <cell r="B49" t="str">
            <v>Kinga</v>
          </cell>
          <cell r="C49" t="str">
            <v>BARNA</v>
          </cell>
          <cell r="D49" t="str">
            <v>UKS 2 Sobótka</v>
          </cell>
        </row>
        <row r="50">
          <cell r="A50" t="str">
            <v>B1547</v>
          </cell>
          <cell r="B50" t="str">
            <v>Łukasz</v>
          </cell>
          <cell r="C50" t="str">
            <v>BARSZCZEWSKI</v>
          </cell>
          <cell r="D50" t="str">
            <v>LKS Technik Głubczyce</v>
          </cell>
        </row>
        <row r="51">
          <cell r="A51" t="str">
            <v>B5415</v>
          </cell>
          <cell r="B51" t="str">
            <v>Patryk</v>
          </cell>
          <cell r="C51" t="str">
            <v>BARTECKI</v>
          </cell>
          <cell r="D51" t="str">
            <v>UKS Plesbad Pszczyna</v>
          </cell>
        </row>
        <row r="52">
          <cell r="A52" t="str">
            <v>B4079</v>
          </cell>
          <cell r="B52" t="str">
            <v>Kamil</v>
          </cell>
          <cell r="C52" t="str">
            <v>BARTKIEWICZ</v>
          </cell>
          <cell r="D52" t="str">
            <v>UKS Ząbkowice Dąbrowa Górn.</v>
          </cell>
        </row>
        <row r="53">
          <cell r="A53" t="str">
            <v>B4897</v>
          </cell>
          <cell r="B53" t="str">
            <v>Natalia</v>
          </cell>
          <cell r="C53" t="str">
            <v>BARTKOWSKA</v>
          </cell>
          <cell r="D53" t="str">
            <v>UKS 70 Płock</v>
          </cell>
        </row>
        <row r="54">
          <cell r="A54" t="str">
            <v>B5002</v>
          </cell>
          <cell r="B54" t="str">
            <v>Waldemar</v>
          </cell>
          <cell r="C54" t="str">
            <v>BARTŁOMIEJCZYK</v>
          </cell>
          <cell r="D54" t="str">
            <v>----</v>
          </cell>
        </row>
        <row r="55">
          <cell r="A55" t="str">
            <v>B4861</v>
          </cell>
          <cell r="B55" t="str">
            <v>Iga</v>
          </cell>
          <cell r="C55" t="str">
            <v>BARTMAŃSKA</v>
          </cell>
          <cell r="D55" t="str">
            <v>KS Match Point Ślęza</v>
          </cell>
        </row>
        <row r="56">
          <cell r="A56" t="str">
            <v>B5153</v>
          </cell>
          <cell r="B56" t="str">
            <v>Jędrzej</v>
          </cell>
          <cell r="C56" t="str">
            <v>BARTOL</v>
          </cell>
          <cell r="D56" t="str">
            <v>----</v>
          </cell>
        </row>
        <row r="57">
          <cell r="A57" t="str">
            <v>B2285</v>
          </cell>
          <cell r="B57" t="str">
            <v>Zbigniew</v>
          </cell>
          <cell r="C57" t="str">
            <v>BARTOSZ</v>
          </cell>
          <cell r="D57" t="str">
            <v>----</v>
          </cell>
        </row>
        <row r="58">
          <cell r="A58" t="str">
            <v>B4553</v>
          </cell>
          <cell r="B58" t="str">
            <v>Karolina</v>
          </cell>
          <cell r="C58" t="str">
            <v>BARZYK</v>
          </cell>
          <cell r="D58" t="str">
            <v>UKS Orliki Ropica Polska</v>
          </cell>
        </row>
        <row r="59">
          <cell r="A59" t="str">
            <v>B5199</v>
          </cell>
          <cell r="B59" t="str">
            <v>Olivia</v>
          </cell>
          <cell r="C59" t="str">
            <v>BATKO</v>
          </cell>
          <cell r="D59" t="str">
            <v>MKB Lednik Miastko</v>
          </cell>
        </row>
        <row r="60">
          <cell r="A60" t="str">
            <v>B 069</v>
          </cell>
          <cell r="B60" t="str">
            <v>Bożena</v>
          </cell>
          <cell r="C60" t="str">
            <v>BĄK</v>
          </cell>
          <cell r="D60" t="str">
            <v>----</v>
          </cell>
        </row>
        <row r="61">
          <cell r="A61" t="str">
            <v>B2062</v>
          </cell>
          <cell r="B61" t="str">
            <v>Jarosław</v>
          </cell>
          <cell r="C61" t="str">
            <v>BĄK</v>
          </cell>
          <cell r="D61" t="str">
            <v>----</v>
          </cell>
        </row>
        <row r="62">
          <cell r="A62" t="str">
            <v>B4236</v>
          </cell>
          <cell r="B62" t="str">
            <v>Karol</v>
          </cell>
          <cell r="C62" t="str">
            <v>BĄK</v>
          </cell>
          <cell r="D62" t="str">
            <v>AZSWAT Warszawa</v>
          </cell>
        </row>
        <row r="63">
          <cell r="A63" t="str">
            <v>B4790</v>
          </cell>
          <cell r="B63" t="str">
            <v>Kamil</v>
          </cell>
          <cell r="C63" t="str">
            <v>BĄKOWSKI</v>
          </cell>
          <cell r="D63" t="str">
            <v>UKS 2 Sobótka</v>
          </cell>
        </row>
        <row r="64">
          <cell r="A64" t="str">
            <v>B5651</v>
          </cell>
          <cell r="B64" t="str">
            <v>Kamil</v>
          </cell>
          <cell r="C64" t="str">
            <v>BEDNARCZYK</v>
          </cell>
          <cell r="D64" t="str">
            <v>PMKS Chrobry Piotrowice</v>
          </cell>
        </row>
        <row r="65">
          <cell r="A65" t="str">
            <v>B5404</v>
          </cell>
          <cell r="B65" t="str">
            <v>Karolina</v>
          </cell>
          <cell r="C65" t="str">
            <v>BEDRUNKA</v>
          </cell>
          <cell r="D65" t="str">
            <v>BKS Kolejarz Katowice</v>
          </cell>
        </row>
        <row r="66">
          <cell r="A66" t="str">
            <v>B5405</v>
          </cell>
          <cell r="B66" t="str">
            <v>Marcin</v>
          </cell>
          <cell r="C66" t="str">
            <v>BEDRUNKA</v>
          </cell>
          <cell r="D66" t="str">
            <v>BKS Kolejarz Katowice</v>
          </cell>
        </row>
        <row r="67">
          <cell r="A67" t="str">
            <v>B5406</v>
          </cell>
          <cell r="B67" t="str">
            <v>Waldemar</v>
          </cell>
          <cell r="C67" t="str">
            <v>BEDRUNKA</v>
          </cell>
          <cell r="D67" t="str">
            <v>BKS Kolejarz Katowice</v>
          </cell>
        </row>
        <row r="68">
          <cell r="A68" t="str">
            <v>B3272</v>
          </cell>
          <cell r="B68" t="str">
            <v>Anna</v>
          </cell>
          <cell r="C68" t="str">
            <v>BELICKA</v>
          </cell>
          <cell r="D68" t="str">
            <v>MKS Orlicz Suchedniów</v>
          </cell>
        </row>
        <row r="69">
          <cell r="A69" t="str">
            <v>B3858</v>
          </cell>
          <cell r="B69" t="str">
            <v>Krzysztof</v>
          </cell>
          <cell r="C69" t="str">
            <v>BELICKI</v>
          </cell>
          <cell r="D69" t="str">
            <v>MKS Orlicz Suchedniów</v>
          </cell>
        </row>
        <row r="70">
          <cell r="A70" t="str">
            <v>B5342</v>
          </cell>
          <cell r="B70" t="str">
            <v>Alicja</v>
          </cell>
          <cell r="C70" t="str">
            <v>BELINA</v>
          </cell>
          <cell r="D70" t="str">
            <v>UKS Kiko Zamość</v>
          </cell>
        </row>
        <row r="71">
          <cell r="A71" t="str">
            <v>B1447</v>
          </cell>
          <cell r="B71" t="str">
            <v>Grażyna</v>
          </cell>
          <cell r="C71" t="str">
            <v>BEŁUS</v>
          </cell>
          <cell r="D71" t="str">
            <v>----</v>
          </cell>
        </row>
        <row r="72">
          <cell r="A72" t="str">
            <v>B1454</v>
          </cell>
          <cell r="B72" t="str">
            <v>Jacek</v>
          </cell>
          <cell r="C72" t="str">
            <v>BEŁUS</v>
          </cell>
          <cell r="D72" t="str">
            <v>----</v>
          </cell>
        </row>
        <row r="73">
          <cell r="A73" t="str">
            <v>B4564</v>
          </cell>
          <cell r="B73" t="str">
            <v>Laura</v>
          </cell>
          <cell r="C73" t="str">
            <v>BERESTECKA</v>
          </cell>
          <cell r="D73" t="str">
            <v>LKS Technik Głubczyce</v>
          </cell>
        </row>
        <row r="74">
          <cell r="A74" t="str">
            <v>B4750</v>
          </cell>
          <cell r="B74" t="str">
            <v>Jan</v>
          </cell>
          <cell r="C74" t="str">
            <v>BERGER</v>
          </cell>
          <cell r="D74" t="str">
            <v>UKS Unia Bieruń</v>
          </cell>
        </row>
        <row r="75">
          <cell r="A75" t="str">
            <v>B2412</v>
          </cell>
          <cell r="B75" t="str">
            <v>Justyna</v>
          </cell>
          <cell r="C75" t="str">
            <v>BERNADY</v>
          </cell>
          <cell r="D75" t="str">
            <v>UKS Hubal Białystok</v>
          </cell>
        </row>
        <row r="76">
          <cell r="A76" t="str">
            <v>B5625</v>
          </cell>
          <cell r="B76" t="str">
            <v>Damian</v>
          </cell>
          <cell r="C76" t="str">
            <v>BETLEJ</v>
          </cell>
          <cell r="D76" t="str">
            <v>UKS Arka Umieszcz</v>
          </cell>
        </row>
        <row r="77">
          <cell r="A77" t="str">
            <v>B3510</v>
          </cell>
          <cell r="B77" t="str">
            <v>Karol</v>
          </cell>
          <cell r="C77" t="str">
            <v>BĘBAS</v>
          </cell>
          <cell r="D77" t="str">
            <v>AZSWAT Warszawa</v>
          </cell>
        </row>
        <row r="78">
          <cell r="A78" t="str">
            <v>B4911</v>
          </cell>
          <cell r="B78" t="str">
            <v>Emilia</v>
          </cell>
          <cell r="C78" t="str">
            <v>BĘTKOWSKA</v>
          </cell>
          <cell r="D78" t="str">
            <v>MKSKSOS Kraków</v>
          </cell>
        </row>
        <row r="79">
          <cell r="A79" t="str">
            <v>B4380</v>
          </cell>
          <cell r="B79" t="str">
            <v>Weronika</v>
          </cell>
          <cell r="C79" t="str">
            <v>BIADAŁA</v>
          </cell>
          <cell r="D79" t="str">
            <v>OTB Lotka Ostrów Wlkp.</v>
          </cell>
        </row>
        <row r="80">
          <cell r="A80" t="str">
            <v>B2558</v>
          </cell>
          <cell r="B80" t="str">
            <v>Anna</v>
          </cell>
          <cell r="C80" t="str">
            <v>BIAŁASIEWICZ</v>
          </cell>
          <cell r="D80" t="str">
            <v>----</v>
          </cell>
        </row>
        <row r="81">
          <cell r="A81" t="str">
            <v>B3862</v>
          </cell>
          <cell r="B81" t="str">
            <v>Aleksandra</v>
          </cell>
          <cell r="C81" t="str">
            <v>BIAŁEK</v>
          </cell>
          <cell r="D81" t="str">
            <v>UKS Start Widełka</v>
          </cell>
        </row>
        <row r="82">
          <cell r="A82" t="str">
            <v>B0118</v>
          </cell>
          <cell r="B82" t="str">
            <v>Izabela</v>
          </cell>
          <cell r="C82" t="str">
            <v>BIAŁEK</v>
          </cell>
          <cell r="D82" t="str">
            <v>----</v>
          </cell>
        </row>
        <row r="83">
          <cell r="A83" t="str">
            <v>B2258</v>
          </cell>
          <cell r="B83" t="str">
            <v>Joanna</v>
          </cell>
          <cell r="C83" t="str">
            <v>BIAŁEK</v>
          </cell>
          <cell r="D83" t="str">
            <v>UKS Ostrówek</v>
          </cell>
        </row>
        <row r="84">
          <cell r="A84" t="str">
            <v>B5593</v>
          </cell>
          <cell r="B84" t="str">
            <v>Andzelika</v>
          </cell>
          <cell r="C84" t="str">
            <v>BIAŁKO</v>
          </cell>
          <cell r="D84" t="str">
            <v>LUKS Krokus Góralice</v>
          </cell>
        </row>
        <row r="85">
          <cell r="A85" t="str">
            <v>B5309</v>
          </cell>
          <cell r="B85" t="str">
            <v>Artur</v>
          </cell>
          <cell r="C85" t="str">
            <v>BIAŁOŃ</v>
          </cell>
          <cell r="D85" t="str">
            <v>UKS Plesbad Pszczyna</v>
          </cell>
        </row>
        <row r="86">
          <cell r="A86" t="str">
            <v>B5059</v>
          </cell>
          <cell r="B86" t="str">
            <v>Adam</v>
          </cell>
          <cell r="C86" t="str">
            <v>BIBIK</v>
          </cell>
          <cell r="D86" t="str">
            <v>KSR Wolant Łódź</v>
          </cell>
        </row>
        <row r="87">
          <cell r="A87" t="str">
            <v>B4769</v>
          </cell>
          <cell r="B87" t="str">
            <v>Paweł</v>
          </cell>
          <cell r="C87" t="str">
            <v>BIEGANOWSKI</v>
          </cell>
          <cell r="D87" t="str">
            <v>UKS 15 Kędzierzyn-Koźle</v>
          </cell>
        </row>
        <row r="88">
          <cell r="A88" t="str">
            <v>B1495</v>
          </cell>
          <cell r="B88" t="str">
            <v>Robert</v>
          </cell>
          <cell r="C88" t="str">
            <v>BIEGANOWSKI</v>
          </cell>
          <cell r="D88" t="str">
            <v>----</v>
          </cell>
        </row>
        <row r="89">
          <cell r="A89" t="str">
            <v>B3090</v>
          </cell>
          <cell r="B89" t="str">
            <v>Marcin</v>
          </cell>
          <cell r="C89" t="str">
            <v>BIEGAŃSKI</v>
          </cell>
          <cell r="D89" t="str">
            <v>UKS 2 Sobótka</v>
          </cell>
        </row>
        <row r="90">
          <cell r="A90" t="str">
            <v>B5220</v>
          </cell>
          <cell r="B90" t="str">
            <v>Arianna</v>
          </cell>
          <cell r="C90" t="str">
            <v>BIEL</v>
          </cell>
          <cell r="D90" t="str">
            <v>UKS Unia Bieruń</v>
          </cell>
        </row>
        <row r="91">
          <cell r="A91" t="str">
            <v>B1462</v>
          </cell>
          <cell r="B91" t="str">
            <v>Krzysztof</v>
          </cell>
          <cell r="C91" t="str">
            <v>BIELA</v>
          </cell>
          <cell r="D91" t="str">
            <v>AZSAGH Kraków</v>
          </cell>
        </row>
        <row r="92">
          <cell r="A92" t="str">
            <v>B4205</v>
          </cell>
          <cell r="B92" t="str">
            <v>Daniela</v>
          </cell>
          <cell r="C92" t="str">
            <v>BIELIŃSKA</v>
          </cell>
          <cell r="D92" t="str">
            <v>UKS Unia Bieruń</v>
          </cell>
        </row>
        <row r="93">
          <cell r="A93" t="str">
            <v>B5555</v>
          </cell>
          <cell r="B93" t="str">
            <v>Aleksandra</v>
          </cell>
          <cell r="C93" t="str">
            <v>BIELSKA</v>
          </cell>
          <cell r="D93" t="str">
            <v>ŚKB Harcownik Warszawa</v>
          </cell>
        </row>
        <row r="94">
          <cell r="A94" t="str">
            <v>B5391</v>
          </cell>
          <cell r="B94" t="str">
            <v>Katarzyna</v>
          </cell>
          <cell r="C94" t="str">
            <v>BIELSKA</v>
          </cell>
          <cell r="D94" t="str">
            <v>AZSWAT Warszawa</v>
          </cell>
        </row>
        <row r="95">
          <cell r="A95" t="str">
            <v>B4431</v>
          </cell>
          <cell r="B95" t="str">
            <v>Michał</v>
          </cell>
          <cell r="C95" t="str">
            <v>BIENIA</v>
          </cell>
          <cell r="D95" t="str">
            <v>UKS Aktywna Piątka Przemyśl</v>
          </cell>
        </row>
        <row r="96">
          <cell r="A96" t="str">
            <v>B5414</v>
          </cell>
          <cell r="B96" t="str">
            <v>Patryk</v>
          </cell>
          <cell r="C96" t="str">
            <v>BIENIOSZEK</v>
          </cell>
          <cell r="D96" t="str">
            <v>UKS Plesbad Pszczyna</v>
          </cell>
        </row>
        <row r="97">
          <cell r="A97" t="str">
            <v>B5061</v>
          </cell>
          <cell r="B97" t="str">
            <v>Klaudia</v>
          </cell>
          <cell r="C97" t="str">
            <v>BIEŃKOWSKA</v>
          </cell>
          <cell r="D97" t="str">
            <v>UKS 70 Płock</v>
          </cell>
        </row>
        <row r="98">
          <cell r="A98" t="str">
            <v>B0406</v>
          </cell>
          <cell r="B98" t="str">
            <v>Monika</v>
          </cell>
          <cell r="C98" t="str">
            <v>BIEŃKOWSKA</v>
          </cell>
          <cell r="D98" t="str">
            <v>SKB Suwałki</v>
          </cell>
        </row>
        <row r="99">
          <cell r="A99" t="str">
            <v>B3450</v>
          </cell>
          <cell r="B99" t="str">
            <v>Mateusz</v>
          </cell>
          <cell r="C99" t="str">
            <v>BIEŃKOWSKI</v>
          </cell>
          <cell r="D99" t="str">
            <v>UKS 70 Płock</v>
          </cell>
        </row>
        <row r="100">
          <cell r="A100" t="str">
            <v>B2621</v>
          </cell>
          <cell r="B100" t="str">
            <v>Mateusz</v>
          </cell>
          <cell r="C100" t="str">
            <v>BIERNACKI</v>
          </cell>
          <cell r="D100" t="str">
            <v>UKS Hubal Białystok</v>
          </cell>
        </row>
        <row r="101">
          <cell r="A101" t="str">
            <v>B5481</v>
          </cell>
          <cell r="B101" t="str">
            <v>Marek</v>
          </cell>
          <cell r="C101" t="str">
            <v>BIERNAT</v>
          </cell>
          <cell r="D101" t="str">
            <v>----</v>
          </cell>
        </row>
        <row r="102">
          <cell r="A102" t="str">
            <v>B4393</v>
          </cell>
          <cell r="B102" t="str">
            <v>Aleksandra</v>
          </cell>
          <cell r="C102" t="str">
            <v>BIERZYNSKA</v>
          </cell>
          <cell r="D102" t="str">
            <v>UKSB Volant Mielec</v>
          </cell>
        </row>
        <row r="103">
          <cell r="A103" t="str">
            <v>B4794</v>
          </cell>
          <cell r="B103" t="str">
            <v>Jakub</v>
          </cell>
          <cell r="C103" t="str">
            <v>BIESEK</v>
          </cell>
          <cell r="D103" t="str">
            <v>MMKS Gdańsk</v>
          </cell>
        </row>
        <row r="104">
          <cell r="A104" t="str">
            <v>B4655</v>
          </cell>
          <cell r="B104" t="str">
            <v>Sebastian</v>
          </cell>
          <cell r="C104" t="str">
            <v>BILBIN</v>
          </cell>
          <cell r="D104" t="str">
            <v>SKB Suwałki</v>
          </cell>
        </row>
        <row r="105">
          <cell r="A105" t="str">
            <v>B3322</v>
          </cell>
          <cell r="B105" t="str">
            <v>Mariusz</v>
          </cell>
          <cell r="C105" t="str">
            <v>BIŃKOWSKI</v>
          </cell>
          <cell r="D105" t="str">
            <v>KKS Ruch Piotrków Tryb.</v>
          </cell>
        </row>
        <row r="106">
          <cell r="A106" t="str">
            <v>B3942</v>
          </cell>
          <cell r="B106" t="str">
            <v>Mateusz</v>
          </cell>
          <cell r="C106" t="str">
            <v>BISKUP</v>
          </cell>
          <cell r="D106" t="str">
            <v>LUKS Jedynka Częstochowa</v>
          </cell>
        </row>
        <row r="107">
          <cell r="A107" t="str">
            <v>B5288</v>
          </cell>
          <cell r="B107" t="str">
            <v>Andrzej</v>
          </cell>
          <cell r="C107" t="str">
            <v>BITTNER</v>
          </cell>
          <cell r="D107" t="str">
            <v>----</v>
          </cell>
        </row>
        <row r="108">
          <cell r="A108" t="str">
            <v>B4681</v>
          </cell>
          <cell r="B108" t="str">
            <v>Natalia</v>
          </cell>
          <cell r="C108" t="str">
            <v>BLEJWAS</v>
          </cell>
          <cell r="D108" t="str">
            <v>UKS Kopernik Słupca</v>
          </cell>
        </row>
        <row r="109">
          <cell r="A109" t="str">
            <v>B2468</v>
          </cell>
          <cell r="B109" t="str">
            <v>Aleksandra</v>
          </cell>
          <cell r="C109" t="str">
            <v>BŁASZCZYK</v>
          </cell>
          <cell r="D109" t="str">
            <v>ŚKB Harcownik Warszawa</v>
          </cell>
        </row>
        <row r="110">
          <cell r="A110" t="str">
            <v>B5602</v>
          </cell>
          <cell r="B110" t="str">
            <v>Laura</v>
          </cell>
          <cell r="C110" t="str">
            <v>BŁASZCZYK</v>
          </cell>
          <cell r="D110" t="str">
            <v>UKS Hubal Białystok</v>
          </cell>
        </row>
        <row r="111">
          <cell r="A111" t="str">
            <v>B5638</v>
          </cell>
          <cell r="B111" t="str">
            <v>Jakub</v>
          </cell>
          <cell r="C111" t="str">
            <v>BŁOCH</v>
          </cell>
          <cell r="D111" t="str">
            <v>----</v>
          </cell>
        </row>
        <row r="112">
          <cell r="A112" t="str">
            <v>B5639</v>
          </cell>
          <cell r="B112" t="str">
            <v>Julia</v>
          </cell>
          <cell r="C112" t="str">
            <v>BŁOCH</v>
          </cell>
          <cell r="D112" t="str">
            <v>----</v>
          </cell>
        </row>
        <row r="113">
          <cell r="A113" t="str">
            <v>B1470</v>
          </cell>
          <cell r="B113" t="str">
            <v>Wojciech</v>
          </cell>
          <cell r="C113" t="str">
            <v>BŁOŃSKI</v>
          </cell>
          <cell r="D113" t="str">
            <v>----</v>
          </cell>
        </row>
        <row r="114">
          <cell r="A114" t="str">
            <v>B1087</v>
          </cell>
          <cell r="B114" t="str">
            <v>Krzysztof</v>
          </cell>
          <cell r="C114" t="str">
            <v>BOBALA</v>
          </cell>
          <cell r="D114" t="str">
            <v>----</v>
          </cell>
        </row>
        <row r="115">
          <cell r="A115" t="str">
            <v>B4938</v>
          </cell>
          <cell r="B115" t="str">
            <v>Mirosław</v>
          </cell>
          <cell r="C115" t="str">
            <v>BOBCZUK</v>
          </cell>
          <cell r="D115" t="str">
            <v>UKS Kiko Zamość</v>
          </cell>
        </row>
        <row r="116">
          <cell r="A116" t="str">
            <v>B5170</v>
          </cell>
          <cell r="B116" t="str">
            <v>Mikołaj</v>
          </cell>
          <cell r="C116" t="str">
            <v>BOBER</v>
          </cell>
          <cell r="D116" t="str">
            <v>KS Wesoła Warszawa</v>
          </cell>
        </row>
        <row r="117">
          <cell r="A117" t="str">
            <v>B4694</v>
          </cell>
          <cell r="B117" t="str">
            <v>Szymon</v>
          </cell>
          <cell r="C117" t="str">
            <v>BOBER</v>
          </cell>
          <cell r="D117" t="str">
            <v>UKS Kometa Sianów</v>
          </cell>
        </row>
        <row r="118">
          <cell r="A118" t="str">
            <v>B4445</v>
          </cell>
          <cell r="B118" t="str">
            <v>Karol</v>
          </cell>
          <cell r="C118" t="str">
            <v>BOBRO</v>
          </cell>
          <cell r="D118" t="str">
            <v>AZSAGH Kraków</v>
          </cell>
        </row>
        <row r="119">
          <cell r="A119" t="str">
            <v>B3943</v>
          </cell>
          <cell r="B119" t="str">
            <v>Aleksandra</v>
          </cell>
          <cell r="C119" t="str">
            <v>BOCHAT</v>
          </cell>
          <cell r="D119" t="str">
            <v>LUKS Jedynka Częstochowa</v>
          </cell>
        </row>
        <row r="120">
          <cell r="A120" t="str">
            <v>B2620</v>
          </cell>
          <cell r="B120" t="str">
            <v>Miłosz</v>
          </cell>
          <cell r="C120" t="str">
            <v>BOCHAT</v>
          </cell>
          <cell r="D120" t="str">
            <v>MLKS Solec Kuj.</v>
          </cell>
        </row>
        <row r="121">
          <cell r="A121" t="str">
            <v>B2813</v>
          </cell>
          <cell r="B121" t="str">
            <v>Zbigniew</v>
          </cell>
          <cell r="C121" t="str">
            <v>BOCHEN</v>
          </cell>
          <cell r="D121" t="str">
            <v>----</v>
          </cell>
        </row>
        <row r="122">
          <cell r="A122" t="str">
            <v>B4842</v>
          </cell>
          <cell r="B122" t="str">
            <v>Joanna</v>
          </cell>
          <cell r="C122" t="str">
            <v>BOCHENEK</v>
          </cell>
          <cell r="D122" t="str">
            <v>----</v>
          </cell>
        </row>
        <row r="123">
          <cell r="A123" t="str">
            <v>B4678</v>
          </cell>
          <cell r="B123" t="str">
            <v>Marek</v>
          </cell>
          <cell r="C123" t="str">
            <v>BOCZKOWSKI</v>
          </cell>
          <cell r="D123" t="str">
            <v>UKS Kiko Zamość</v>
          </cell>
        </row>
        <row r="124">
          <cell r="A124" t="str">
            <v>B5252</v>
          </cell>
          <cell r="B124" t="str">
            <v>Sebastian</v>
          </cell>
          <cell r="C124" t="str">
            <v>BOCZOŃ</v>
          </cell>
          <cell r="D124" t="str">
            <v>UKS Orliki Ropica Polska</v>
          </cell>
        </row>
        <row r="125">
          <cell r="A125" t="str">
            <v>B2995</v>
          </cell>
          <cell r="B125" t="str">
            <v>Radosław</v>
          </cell>
          <cell r="C125" t="str">
            <v>BOGACEWICZ</v>
          </cell>
          <cell r="D125" t="str">
            <v>UKS Hubal Białystok</v>
          </cell>
        </row>
        <row r="126">
          <cell r="A126" t="str">
            <v>B3514</v>
          </cell>
          <cell r="B126" t="str">
            <v>Małgorzata</v>
          </cell>
          <cell r="C126" t="str">
            <v>BOGACKA</v>
          </cell>
          <cell r="D126" t="str">
            <v>SKB Piast Słupsk</v>
          </cell>
        </row>
        <row r="127">
          <cell r="A127" t="str">
            <v>B5088</v>
          </cell>
          <cell r="B127" t="str">
            <v>Adam</v>
          </cell>
          <cell r="C127" t="str">
            <v>BOGACZ</v>
          </cell>
          <cell r="D127" t="str">
            <v>----</v>
          </cell>
        </row>
        <row r="128">
          <cell r="A128" t="str">
            <v>B5421</v>
          </cell>
          <cell r="B128" t="str">
            <v>Marian</v>
          </cell>
          <cell r="C128" t="str">
            <v>BOGACZ</v>
          </cell>
          <cell r="D128" t="str">
            <v>----</v>
          </cell>
        </row>
        <row r="129">
          <cell r="A129" t="str">
            <v>B3410</v>
          </cell>
          <cell r="B129" t="str">
            <v>Adrian</v>
          </cell>
          <cell r="C129" t="str">
            <v>BOGDAN</v>
          </cell>
          <cell r="D129" t="str">
            <v>MKS Stal Nowa Dęba</v>
          </cell>
        </row>
        <row r="130">
          <cell r="A130" t="str">
            <v>B0188</v>
          </cell>
          <cell r="B130" t="str">
            <v>Rafał</v>
          </cell>
          <cell r="C130" t="str">
            <v>BOGDAŃSKI</v>
          </cell>
          <cell r="D130" t="str">
            <v>----</v>
          </cell>
        </row>
        <row r="131">
          <cell r="A131" t="str">
            <v>B5178</v>
          </cell>
          <cell r="B131" t="str">
            <v>Krzysztof</v>
          </cell>
          <cell r="C131" t="str">
            <v>BOGUCKI</v>
          </cell>
          <cell r="D131" t="str">
            <v>----</v>
          </cell>
        </row>
        <row r="132">
          <cell r="A132" t="str">
            <v>B1558</v>
          </cell>
          <cell r="B132" t="str">
            <v>Andrzej</v>
          </cell>
          <cell r="C132" t="str">
            <v>BOGUTA</v>
          </cell>
          <cell r="D132" t="str">
            <v>KS Wesoła Warszawa</v>
          </cell>
        </row>
        <row r="133">
          <cell r="A133" t="str">
            <v>B2541</v>
          </cell>
          <cell r="B133" t="str">
            <v>Anna</v>
          </cell>
          <cell r="C133" t="str">
            <v>BOJANEK</v>
          </cell>
          <cell r="D133" t="str">
            <v>UKS Kiko Zamość</v>
          </cell>
        </row>
        <row r="134">
          <cell r="A134" t="str">
            <v>B5650</v>
          </cell>
          <cell r="B134" t="str">
            <v>Szymon</v>
          </cell>
          <cell r="C134" t="str">
            <v>BOJANOWSKI</v>
          </cell>
          <cell r="D134" t="str">
            <v>OTB Lotka Ostrów Wlkp.</v>
          </cell>
        </row>
        <row r="135">
          <cell r="A135" t="str">
            <v>B4425</v>
          </cell>
          <cell r="B135" t="str">
            <v>Paulina</v>
          </cell>
          <cell r="C135" t="str">
            <v>BOJAR</v>
          </cell>
          <cell r="D135" t="str">
            <v>UKS Amicus Łopiennik Górny</v>
          </cell>
        </row>
        <row r="136">
          <cell r="A136" t="str">
            <v>B3898</v>
          </cell>
          <cell r="B136" t="str">
            <v>Karina</v>
          </cell>
          <cell r="C136" t="str">
            <v>BOJARSKA</v>
          </cell>
          <cell r="D136" t="str">
            <v>UKS Trójka Tarnobrzeg</v>
          </cell>
        </row>
        <row r="137">
          <cell r="A137" t="str">
            <v>B3406</v>
          </cell>
          <cell r="B137" t="str">
            <v>Jakub</v>
          </cell>
          <cell r="C137" t="str">
            <v>BOJARSKI</v>
          </cell>
          <cell r="D137" t="str">
            <v>UKS Trójka Tarnobrzeg</v>
          </cell>
        </row>
        <row r="138">
          <cell r="A138" t="str">
            <v>B4793</v>
          </cell>
          <cell r="B138" t="str">
            <v>Julia</v>
          </cell>
          <cell r="C138" t="str">
            <v>BOLESTA</v>
          </cell>
          <cell r="D138" t="str">
            <v>UKSOSIR Badminton Sławno</v>
          </cell>
        </row>
        <row r="139">
          <cell r="A139" t="str">
            <v>B4448</v>
          </cell>
          <cell r="B139" t="str">
            <v>Łukasz</v>
          </cell>
          <cell r="C139" t="str">
            <v>BOLIŃSKI</v>
          </cell>
          <cell r="D139" t="str">
            <v>KS Stal Sulęcin</v>
          </cell>
        </row>
        <row r="140">
          <cell r="A140" t="str">
            <v>B4388</v>
          </cell>
          <cell r="B140" t="str">
            <v>Adrian</v>
          </cell>
          <cell r="C140" t="str">
            <v>BONDAROW</v>
          </cell>
          <cell r="D140" t="str">
            <v>SKB Suwałki</v>
          </cell>
        </row>
        <row r="141">
          <cell r="A141" t="str">
            <v>B4058</v>
          </cell>
          <cell r="B141" t="str">
            <v>Jan</v>
          </cell>
          <cell r="C141" t="str">
            <v>BORATYŃSKI</v>
          </cell>
          <cell r="D141" t="str">
            <v>----</v>
          </cell>
        </row>
        <row r="142">
          <cell r="A142" t="str">
            <v>B4192</v>
          </cell>
          <cell r="B142" t="str">
            <v>Sebastian</v>
          </cell>
          <cell r="C142" t="str">
            <v>BOREK</v>
          </cell>
          <cell r="D142" t="str">
            <v>UKS Smecz Bogatynia</v>
          </cell>
        </row>
        <row r="143">
          <cell r="A143" t="str">
            <v>B5210</v>
          </cell>
          <cell r="B143" t="str">
            <v>Bartosz</v>
          </cell>
          <cell r="C143" t="str">
            <v>BORONIEC</v>
          </cell>
          <cell r="D143" t="str">
            <v>----</v>
          </cell>
        </row>
        <row r="144">
          <cell r="A144" t="str">
            <v>B3650</v>
          </cell>
          <cell r="B144" t="str">
            <v>Marcin</v>
          </cell>
          <cell r="C144" t="str">
            <v>BORUCIŃSKI</v>
          </cell>
          <cell r="D144" t="str">
            <v>UKS Badminton Stare Babice</v>
          </cell>
        </row>
        <row r="145">
          <cell r="A145" t="str">
            <v>B2442</v>
          </cell>
          <cell r="B145" t="str">
            <v>Katarzyna</v>
          </cell>
          <cell r="C145" t="str">
            <v>BORYS</v>
          </cell>
          <cell r="D145" t="str">
            <v>UKS Aktywna Piątka Przemyśl</v>
          </cell>
        </row>
        <row r="146">
          <cell r="A146" t="str">
            <v>B1783</v>
          </cell>
          <cell r="B146" t="str">
            <v>Leszek</v>
          </cell>
          <cell r="C146" t="str">
            <v>BORYS</v>
          </cell>
          <cell r="D146" t="str">
            <v>----</v>
          </cell>
        </row>
        <row r="147">
          <cell r="A147" t="str">
            <v>B5005</v>
          </cell>
          <cell r="B147" t="str">
            <v>Wojciech</v>
          </cell>
          <cell r="C147" t="str">
            <v>BORZĘCKI</v>
          </cell>
          <cell r="D147" t="str">
            <v>STB Energia Lubliniec</v>
          </cell>
        </row>
        <row r="148">
          <cell r="A148" t="str">
            <v>B0711</v>
          </cell>
          <cell r="B148" t="str">
            <v>Angelika</v>
          </cell>
          <cell r="C148" t="str">
            <v>BOŻENTKA</v>
          </cell>
          <cell r="D148" t="str">
            <v>UKS 15 Kędzierzyn-Koźle</v>
          </cell>
        </row>
        <row r="149">
          <cell r="A149" t="str">
            <v>B3642</v>
          </cell>
          <cell r="B149" t="str">
            <v>Ewelina</v>
          </cell>
          <cell r="C149" t="str">
            <v>BRACHA</v>
          </cell>
          <cell r="D149" t="str">
            <v>----</v>
          </cell>
        </row>
        <row r="150">
          <cell r="A150" t="str">
            <v>B4668</v>
          </cell>
          <cell r="B150" t="str">
            <v>Agnieszka</v>
          </cell>
          <cell r="C150" t="str">
            <v>BROJEK</v>
          </cell>
          <cell r="D150" t="str">
            <v>MKS Garwolin</v>
          </cell>
        </row>
        <row r="151">
          <cell r="A151" t="str">
            <v>B2544</v>
          </cell>
          <cell r="B151" t="str">
            <v>Małgorzata</v>
          </cell>
          <cell r="C151" t="str">
            <v>BROJEK</v>
          </cell>
          <cell r="D151" t="str">
            <v>MKS Garwolin</v>
          </cell>
        </row>
        <row r="152">
          <cell r="A152" t="str">
            <v>B4945</v>
          </cell>
          <cell r="B152" t="str">
            <v>Iwona</v>
          </cell>
          <cell r="C152" t="str">
            <v>BROKIENDAL</v>
          </cell>
          <cell r="D152" t="str">
            <v>----</v>
          </cell>
        </row>
        <row r="153">
          <cell r="A153" t="str">
            <v>B3793</v>
          </cell>
          <cell r="B153" t="str">
            <v>Marta</v>
          </cell>
          <cell r="C153" t="str">
            <v>BROSZKO</v>
          </cell>
          <cell r="D153" t="str">
            <v>LKS Technik Głubczyce</v>
          </cell>
        </row>
        <row r="154">
          <cell r="A154" t="str">
            <v>B4798</v>
          </cell>
          <cell r="B154" t="str">
            <v>Monika</v>
          </cell>
          <cell r="C154" t="str">
            <v>BROŚ</v>
          </cell>
          <cell r="D154" t="str">
            <v>----</v>
          </cell>
        </row>
        <row r="155">
          <cell r="A155" t="str">
            <v>B5111</v>
          </cell>
          <cell r="B155" t="str">
            <v>Jakub</v>
          </cell>
          <cell r="C155" t="str">
            <v>BRUDEK</v>
          </cell>
          <cell r="D155" t="str">
            <v>UKS Plesbad Pszczyna</v>
          </cell>
        </row>
        <row r="156">
          <cell r="A156" t="str">
            <v>B4991</v>
          </cell>
          <cell r="B156" t="str">
            <v>Wojciech</v>
          </cell>
          <cell r="C156" t="str">
            <v>BRUDEK</v>
          </cell>
          <cell r="D156" t="str">
            <v>UKS Plesbad Pszczyna</v>
          </cell>
        </row>
        <row r="157">
          <cell r="A157" t="str">
            <v>B5637</v>
          </cell>
          <cell r="B157" t="str">
            <v>Patryk</v>
          </cell>
          <cell r="C157" t="str">
            <v>BRUDER</v>
          </cell>
          <cell r="D157" t="str">
            <v>----</v>
          </cell>
        </row>
        <row r="158">
          <cell r="A158" t="str">
            <v>B4871</v>
          </cell>
          <cell r="B158" t="str">
            <v>Krzysztof</v>
          </cell>
          <cell r="C158" t="str">
            <v>BRUDNOWSKI</v>
          </cell>
          <cell r="D158" t="str">
            <v>MMKS Gdańsk</v>
          </cell>
        </row>
        <row r="159">
          <cell r="A159" t="str">
            <v>B5239</v>
          </cell>
          <cell r="B159" t="str">
            <v>Mateusz</v>
          </cell>
          <cell r="C159" t="str">
            <v>BRYCZ</v>
          </cell>
          <cell r="D159" t="str">
            <v>UKS Ząbkowice Dąbrowa Górn.</v>
          </cell>
        </row>
        <row r="160">
          <cell r="A160" t="str">
            <v>B4440</v>
          </cell>
          <cell r="B160" t="str">
            <v>Simone</v>
          </cell>
          <cell r="C160" t="str">
            <v>BRYG</v>
          </cell>
          <cell r="D160" t="str">
            <v>AZSAGH Kraków</v>
          </cell>
        </row>
        <row r="161">
          <cell r="A161" t="str">
            <v>B2747</v>
          </cell>
          <cell r="B161" t="str">
            <v>Iwona</v>
          </cell>
          <cell r="C161" t="str">
            <v>BRYK</v>
          </cell>
          <cell r="D161" t="str">
            <v>UKS Kiko Zamość</v>
          </cell>
        </row>
        <row r="162">
          <cell r="A162" t="str">
            <v>B4857</v>
          </cell>
          <cell r="B162" t="str">
            <v>Marcin</v>
          </cell>
          <cell r="C162" t="str">
            <v>BRYSIEWICZ</v>
          </cell>
          <cell r="D162" t="str">
            <v>LUKS Badminton Choroszcz</v>
          </cell>
        </row>
        <row r="163">
          <cell r="A163" t="str">
            <v>B4517</v>
          </cell>
          <cell r="B163" t="str">
            <v>Julia</v>
          </cell>
          <cell r="C163" t="str">
            <v>BRZDĘK</v>
          </cell>
          <cell r="D163" t="str">
            <v>UKSB Volant Mielec</v>
          </cell>
        </row>
        <row r="164">
          <cell r="A164" t="str">
            <v>B 047</v>
          </cell>
          <cell r="B164" t="str">
            <v>Maria</v>
          </cell>
          <cell r="C164" t="str">
            <v>BRZEŹNICKA</v>
          </cell>
          <cell r="D164" t="str">
            <v>MKS Garwolin</v>
          </cell>
        </row>
        <row r="165">
          <cell r="A165" t="str">
            <v>B4961</v>
          </cell>
          <cell r="B165" t="str">
            <v>Anna</v>
          </cell>
          <cell r="C165" t="str">
            <v>BRZOSTEK</v>
          </cell>
          <cell r="D165" t="str">
            <v>UKS Iskra Babimost</v>
          </cell>
        </row>
        <row r="166">
          <cell r="A166" t="str">
            <v>B5641</v>
          </cell>
          <cell r="B166" t="str">
            <v>Karolina</v>
          </cell>
          <cell r="C166" t="str">
            <v>BRZYCKA</v>
          </cell>
          <cell r="D166" t="str">
            <v>UKS Sokół Ropczyce</v>
          </cell>
        </row>
        <row r="167">
          <cell r="A167" t="str">
            <v>B3274</v>
          </cell>
          <cell r="B167" t="str">
            <v>Ewelina</v>
          </cell>
          <cell r="C167" t="str">
            <v>BUBENKO</v>
          </cell>
          <cell r="D167" t="str">
            <v>UKS Aktywna Piątka Przemyśl</v>
          </cell>
        </row>
        <row r="168">
          <cell r="A168" t="str">
            <v>B5369</v>
          </cell>
          <cell r="B168" t="str">
            <v>Krystian</v>
          </cell>
          <cell r="C168" t="str">
            <v>BUCH</v>
          </cell>
          <cell r="D168" t="str">
            <v>UKS Ostrówek</v>
          </cell>
        </row>
        <row r="169">
          <cell r="A169" t="str">
            <v>B2025</v>
          </cell>
          <cell r="B169" t="str">
            <v>Karolina</v>
          </cell>
          <cell r="C169" t="str">
            <v>BUCZYŃSKA</v>
          </cell>
          <cell r="D169" t="str">
            <v>UKS Orbitek Straszęcin</v>
          </cell>
        </row>
        <row r="170">
          <cell r="A170" t="str">
            <v>B2515</v>
          </cell>
          <cell r="B170" t="str">
            <v>Wojciech</v>
          </cell>
          <cell r="C170" t="str">
            <v>BUCZYŃSKI</v>
          </cell>
          <cell r="D170" t="str">
            <v>UKS Orbitek Straszęcin</v>
          </cell>
        </row>
        <row r="171">
          <cell r="A171" t="str">
            <v>B2140</v>
          </cell>
          <cell r="B171" t="str">
            <v>Przemysław</v>
          </cell>
          <cell r="C171" t="str">
            <v>BUDA</v>
          </cell>
          <cell r="D171" t="str">
            <v>UKS Plesbad Pszczyna</v>
          </cell>
        </row>
        <row r="172">
          <cell r="A172" t="str">
            <v>B4934</v>
          </cell>
          <cell r="B172" t="str">
            <v>Dariusz</v>
          </cell>
          <cell r="C172" t="str">
            <v>BUDNIAK</v>
          </cell>
          <cell r="D172" t="str">
            <v>UKS Ząbkowice Dąbrowa Górn.</v>
          </cell>
        </row>
        <row r="173">
          <cell r="A173" t="str">
            <v>B5620</v>
          </cell>
          <cell r="B173" t="str">
            <v>Karol</v>
          </cell>
          <cell r="C173" t="str">
            <v>BUDNY</v>
          </cell>
          <cell r="D173" t="str">
            <v>----</v>
          </cell>
        </row>
        <row r="174">
          <cell r="A174" t="str">
            <v>B4737</v>
          </cell>
          <cell r="B174" t="str">
            <v>Wiktoria</v>
          </cell>
          <cell r="C174" t="str">
            <v>BUDZISZEWSKA</v>
          </cell>
          <cell r="D174" t="str">
            <v>UKS Kiko Zamość</v>
          </cell>
        </row>
        <row r="175">
          <cell r="A175" t="str">
            <v>B4552</v>
          </cell>
          <cell r="B175" t="str">
            <v>Adam</v>
          </cell>
          <cell r="C175" t="str">
            <v>BUGNO</v>
          </cell>
          <cell r="D175" t="str">
            <v>UKS Orliki Ropica Polska</v>
          </cell>
        </row>
        <row r="176">
          <cell r="A176" t="str">
            <v>B3988</v>
          </cell>
          <cell r="B176" t="str">
            <v>Dariusz</v>
          </cell>
          <cell r="C176" t="str">
            <v>BUGNO</v>
          </cell>
          <cell r="D176" t="str">
            <v>UKS Badmin Gorlice</v>
          </cell>
        </row>
        <row r="177">
          <cell r="A177" t="str">
            <v>B4319</v>
          </cell>
          <cell r="B177" t="str">
            <v>Laura</v>
          </cell>
          <cell r="C177" t="str">
            <v>BUJAK</v>
          </cell>
          <cell r="D177" t="str">
            <v>ULKS U-2 Lotka Bytów</v>
          </cell>
        </row>
        <row r="178">
          <cell r="A178" t="str">
            <v>B4127</v>
          </cell>
          <cell r="B178" t="str">
            <v>Paweł</v>
          </cell>
          <cell r="C178" t="str">
            <v>BUJNIK</v>
          </cell>
          <cell r="D178" t="str">
            <v>ŚKB Harcownik Warszawa</v>
          </cell>
        </row>
        <row r="179">
          <cell r="A179" t="str">
            <v>B5256</v>
          </cell>
          <cell r="B179" t="str">
            <v>Amelia</v>
          </cell>
          <cell r="C179" t="str">
            <v>BUKOWIŃSKA</v>
          </cell>
          <cell r="D179" t="str">
            <v>UMKS Dubiecko</v>
          </cell>
        </row>
        <row r="180">
          <cell r="A180" t="str">
            <v>B4244</v>
          </cell>
          <cell r="B180" t="str">
            <v>Klaudia</v>
          </cell>
          <cell r="C180" t="str">
            <v>BUKOWIŃSKA</v>
          </cell>
          <cell r="D180" t="str">
            <v>UMKS Dubiecko</v>
          </cell>
        </row>
        <row r="181">
          <cell r="A181" t="str">
            <v>B4237</v>
          </cell>
          <cell r="B181" t="str">
            <v>Marta</v>
          </cell>
          <cell r="C181" t="str">
            <v>BUKOWSKA</v>
          </cell>
          <cell r="D181" t="str">
            <v>UKSOSIR Badminton Sławno</v>
          </cell>
        </row>
        <row r="182">
          <cell r="A182" t="str">
            <v>B0110</v>
          </cell>
          <cell r="B182" t="str">
            <v>Adam</v>
          </cell>
          <cell r="C182" t="str">
            <v>BUNIO</v>
          </cell>
          <cell r="D182" t="str">
            <v>MKS Stal Nowa Dęba</v>
          </cell>
        </row>
        <row r="183">
          <cell r="A183" t="str">
            <v>B4050</v>
          </cell>
          <cell r="B183" t="str">
            <v>Marta</v>
          </cell>
          <cell r="C183" t="str">
            <v>BURAKOWSKA</v>
          </cell>
          <cell r="D183" t="str">
            <v>KKS Warmia Olsztyn</v>
          </cell>
        </row>
        <row r="184">
          <cell r="A184" t="str">
            <v>B3723</v>
          </cell>
          <cell r="B184" t="str">
            <v>Łukasz</v>
          </cell>
          <cell r="C184" t="str">
            <v>BURAKOWSKI</v>
          </cell>
          <cell r="D184" t="str">
            <v>KKS Warmia Olsztyn</v>
          </cell>
        </row>
        <row r="185">
          <cell r="A185" t="str">
            <v>B4825</v>
          </cell>
          <cell r="B185" t="str">
            <v>Monika</v>
          </cell>
          <cell r="C185" t="str">
            <v>BURCAN</v>
          </cell>
          <cell r="D185" t="str">
            <v>UKS Kiko Zamość</v>
          </cell>
        </row>
        <row r="186">
          <cell r="A186" t="str">
            <v>B5074</v>
          </cell>
          <cell r="B186" t="str">
            <v>Natalia</v>
          </cell>
          <cell r="C186" t="str">
            <v>BURLAGA</v>
          </cell>
          <cell r="D186" t="str">
            <v>----</v>
          </cell>
        </row>
        <row r="187">
          <cell r="A187" t="str">
            <v>B5214</v>
          </cell>
          <cell r="B187" t="str">
            <v>Klaudia</v>
          </cell>
          <cell r="C187" t="str">
            <v>BUTKIEWICZ</v>
          </cell>
          <cell r="D187" t="str">
            <v>SKB Suwałki</v>
          </cell>
        </row>
        <row r="188">
          <cell r="A188" t="str">
            <v>B2628</v>
          </cell>
          <cell r="B188" t="str">
            <v>Mateusz</v>
          </cell>
          <cell r="C188" t="str">
            <v>BYCZUK</v>
          </cell>
          <cell r="D188" t="str">
            <v>SLKS Tramp Orneta</v>
          </cell>
        </row>
        <row r="189">
          <cell r="A189" t="str">
            <v>B3837</v>
          </cell>
          <cell r="B189" t="str">
            <v>Beata</v>
          </cell>
          <cell r="C189" t="str">
            <v>BYLIŃSKA</v>
          </cell>
          <cell r="D189" t="str">
            <v>UKS Orkan Przeźmierowo</v>
          </cell>
        </row>
        <row r="190">
          <cell r="A190" t="str">
            <v>B3103</v>
          </cell>
          <cell r="B190" t="str">
            <v>Maciej</v>
          </cell>
          <cell r="C190" t="str">
            <v>BYSIKIEWICZ</v>
          </cell>
          <cell r="D190" t="str">
            <v>----</v>
          </cell>
        </row>
        <row r="191">
          <cell r="A191" t="str">
            <v>C4297</v>
          </cell>
          <cell r="B191" t="str">
            <v>Michał</v>
          </cell>
          <cell r="C191" t="str">
            <v>CABAŃSKI</v>
          </cell>
          <cell r="D191" t="str">
            <v>UKSOSIR Badminton Sławno</v>
          </cell>
        </row>
        <row r="192">
          <cell r="A192" t="str">
            <v>C5139</v>
          </cell>
          <cell r="B192" t="str">
            <v>Patryk</v>
          </cell>
          <cell r="C192" t="str">
            <v>CADER</v>
          </cell>
          <cell r="D192" t="str">
            <v>MKSKSOS Kraków</v>
          </cell>
        </row>
        <row r="193">
          <cell r="A193" t="str">
            <v>C3328</v>
          </cell>
          <cell r="B193" t="str">
            <v>Wojciech</v>
          </cell>
          <cell r="C193" t="str">
            <v>CERAZY</v>
          </cell>
          <cell r="D193" t="str">
            <v>KS Chojnik Jelenia Góra</v>
          </cell>
        </row>
        <row r="194">
          <cell r="A194" t="str">
            <v>C5053</v>
          </cell>
          <cell r="B194" t="str">
            <v>Janusz</v>
          </cell>
          <cell r="C194" t="str">
            <v>CETNAROWSKI</v>
          </cell>
          <cell r="D194" t="str">
            <v>UKS Orliki Ropica Polska</v>
          </cell>
        </row>
        <row r="195">
          <cell r="A195" t="str">
            <v>C4878</v>
          </cell>
          <cell r="B195" t="str">
            <v>Michalina</v>
          </cell>
          <cell r="C195" t="str">
            <v>CHABINOWSKA</v>
          </cell>
          <cell r="D195" t="str">
            <v>KKS Warmia Olsztyn</v>
          </cell>
        </row>
        <row r="196">
          <cell r="A196" t="str">
            <v>C4483</v>
          </cell>
          <cell r="B196" t="str">
            <v>Marcelina</v>
          </cell>
          <cell r="C196" t="str">
            <v>CHACHUŁA</v>
          </cell>
          <cell r="D196" t="str">
            <v>UKS Kiko Zamość</v>
          </cell>
        </row>
        <row r="197">
          <cell r="A197" t="str">
            <v>C3075</v>
          </cell>
          <cell r="B197" t="str">
            <v>Wojciech</v>
          </cell>
          <cell r="C197" t="str">
            <v>CHAŁOTOWSKI</v>
          </cell>
          <cell r="D197" t="str">
            <v>----</v>
          </cell>
        </row>
        <row r="198">
          <cell r="A198" t="str">
            <v>C0262</v>
          </cell>
          <cell r="B198" t="str">
            <v>Tomasz</v>
          </cell>
          <cell r="C198" t="str">
            <v>CHARKIEWICZ</v>
          </cell>
          <cell r="D198" t="str">
            <v>----</v>
          </cell>
        </row>
        <row r="199">
          <cell r="A199" t="str">
            <v>C3963</v>
          </cell>
          <cell r="B199" t="str">
            <v>Anna</v>
          </cell>
          <cell r="C199" t="str">
            <v>CHATAŁA</v>
          </cell>
          <cell r="D199" t="str">
            <v>UKS Kiko Zamość</v>
          </cell>
        </row>
        <row r="200">
          <cell r="A200" t="str">
            <v>C4165</v>
          </cell>
          <cell r="B200" t="str">
            <v>Julita</v>
          </cell>
          <cell r="C200" t="str">
            <v>CHEŁKOWSKA</v>
          </cell>
          <cell r="D200" t="str">
            <v>UKS 70 Płock</v>
          </cell>
        </row>
        <row r="201">
          <cell r="A201" t="str">
            <v>C5273</v>
          </cell>
          <cell r="B201" t="str">
            <v>Mateusz</v>
          </cell>
          <cell r="C201" t="str">
            <v>CHĘĆ</v>
          </cell>
          <cell r="D201" t="str">
            <v>PMKS Chrobry Piotrowice</v>
          </cell>
        </row>
        <row r="202">
          <cell r="A202" t="str">
            <v>C5497</v>
          </cell>
          <cell r="B202" t="str">
            <v>Grzegorz</v>
          </cell>
          <cell r="C202" t="str">
            <v>CHMIELEWSKI</v>
          </cell>
          <cell r="D202" t="str">
            <v>----</v>
          </cell>
        </row>
        <row r="203">
          <cell r="A203" t="str">
            <v>C0589</v>
          </cell>
          <cell r="B203" t="str">
            <v>Grzegorz</v>
          </cell>
          <cell r="C203" t="str">
            <v>CHMIELEWSKI</v>
          </cell>
          <cell r="D203" t="str">
            <v>AZSUWM Olsztyn</v>
          </cell>
        </row>
        <row r="204">
          <cell r="A204" t="str">
            <v>C5000</v>
          </cell>
          <cell r="B204" t="str">
            <v>Witold</v>
          </cell>
          <cell r="C204" t="str">
            <v>CHMIELEWSKI</v>
          </cell>
          <cell r="D204" t="str">
            <v>----</v>
          </cell>
        </row>
        <row r="205">
          <cell r="A205" t="str">
            <v>C4789</v>
          </cell>
          <cell r="B205" t="str">
            <v>Piotr</v>
          </cell>
          <cell r="C205" t="str">
            <v>CHMIELOWSKI</v>
          </cell>
          <cell r="D205" t="str">
            <v>UKS 2 Sobótka</v>
          </cell>
        </row>
        <row r="206">
          <cell r="A206" t="str">
            <v>C5530</v>
          </cell>
          <cell r="B206" t="str">
            <v>Mateusz</v>
          </cell>
          <cell r="C206" t="str">
            <v>CHODOROWSKI</v>
          </cell>
          <cell r="D206" t="str">
            <v>SKB Suwałki</v>
          </cell>
        </row>
        <row r="207">
          <cell r="A207" t="str">
            <v>C5264</v>
          </cell>
          <cell r="B207" t="str">
            <v>Maciej</v>
          </cell>
          <cell r="C207" t="str">
            <v>CHOJNACKI</v>
          </cell>
          <cell r="D207" t="str">
            <v>KS Match Point Ślęza</v>
          </cell>
        </row>
        <row r="208">
          <cell r="A208" t="str">
            <v>C3337</v>
          </cell>
          <cell r="B208" t="str">
            <v>Jędrzej</v>
          </cell>
          <cell r="C208" t="str">
            <v>CHORĄŻYCZEWSKI</v>
          </cell>
          <cell r="D208" t="str">
            <v>UKS Siódemka Świebodzin</v>
          </cell>
        </row>
        <row r="209">
          <cell r="A209" t="str">
            <v>C4917</v>
          </cell>
          <cell r="B209" t="str">
            <v>Jakub</v>
          </cell>
          <cell r="C209" t="str">
            <v>CHOROŚ</v>
          </cell>
          <cell r="D209" t="str">
            <v>UKS 25 Kielce</v>
          </cell>
        </row>
        <row r="210">
          <cell r="A210" t="str">
            <v>C5223</v>
          </cell>
          <cell r="B210" t="str">
            <v>Natalia</v>
          </cell>
          <cell r="C210" t="str">
            <v>CHORZEWSKA</v>
          </cell>
          <cell r="D210" t="str">
            <v>UKS Unia Bieruń</v>
          </cell>
        </row>
        <row r="211">
          <cell r="A211" t="str">
            <v>C5081</v>
          </cell>
          <cell r="B211" t="str">
            <v>Agnieszka</v>
          </cell>
          <cell r="C211" t="str">
            <v>CHRABĄSZCZ</v>
          </cell>
          <cell r="D211" t="str">
            <v>UMKS Junis Szczucin</v>
          </cell>
        </row>
        <row r="212">
          <cell r="A212" t="str">
            <v>C5082</v>
          </cell>
          <cell r="B212" t="str">
            <v>Anna</v>
          </cell>
          <cell r="C212" t="str">
            <v>CHRABĄSZCZ</v>
          </cell>
          <cell r="D212" t="str">
            <v>UMKS Junis Szczucin</v>
          </cell>
        </row>
        <row r="213">
          <cell r="A213" t="str">
            <v>C2306</v>
          </cell>
          <cell r="B213" t="str">
            <v>Katarzyna</v>
          </cell>
          <cell r="C213" t="str">
            <v>CHROMIK</v>
          </cell>
          <cell r="D213" t="str">
            <v>UKS Ostrówek</v>
          </cell>
        </row>
        <row r="214">
          <cell r="A214" t="str">
            <v>C4971</v>
          </cell>
          <cell r="B214" t="str">
            <v>Magdalena</v>
          </cell>
          <cell r="C214" t="str">
            <v>CHRÓŚCIK</v>
          </cell>
          <cell r="D214" t="str">
            <v>UKS Ostrówek</v>
          </cell>
        </row>
        <row r="215">
          <cell r="A215" t="str">
            <v>C3698</v>
          </cell>
          <cell r="B215" t="str">
            <v>Krystian</v>
          </cell>
          <cell r="C215" t="str">
            <v>CHRZĄŚCIK</v>
          </cell>
          <cell r="D215" t="str">
            <v>UKS Orliki Ropica Polska</v>
          </cell>
        </row>
        <row r="216">
          <cell r="A216" t="str">
            <v>C4780</v>
          </cell>
          <cell r="B216" t="str">
            <v>Piotr</v>
          </cell>
          <cell r="C216" t="str">
            <v>CHRZĘSZCZYK</v>
          </cell>
          <cell r="D216" t="str">
            <v>----</v>
          </cell>
        </row>
        <row r="217">
          <cell r="A217" t="str">
            <v>C4268</v>
          </cell>
          <cell r="B217" t="str">
            <v>Karolina</v>
          </cell>
          <cell r="C217" t="str">
            <v>CHUDZIŃSKA</v>
          </cell>
          <cell r="D217" t="str">
            <v>STB Energia Lubliniec</v>
          </cell>
        </row>
        <row r="218">
          <cell r="A218" t="str">
            <v>C3516</v>
          </cell>
          <cell r="B218" t="str">
            <v>Aleksandra</v>
          </cell>
          <cell r="C218" t="str">
            <v>CHYŁA</v>
          </cell>
          <cell r="D218" t="str">
            <v>SKB Piast Słupsk</v>
          </cell>
        </row>
        <row r="219">
          <cell r="A219" t="str">
            <v>C3879</v>
          </cell>
          <cell r="B219" t="str">
            <v>Kamila</v>
          </cell>
          <cell r="C219" t="str">
            <v>CHYTROŚ</v>
          </cell>
          <cell r="D219" t="str">
            <v>MKS Spartakus Niepołomice</v>
          </cell>
        </row>
        <row r="220">
          <cell r="A220" t="str">
            <v>C1861</v>
          </cell>
          <cell r="B220" t="str">
            <v>Przemysław</v>
          </cell>
          <cell r="C220" t="str">
            <v>CIASTOŃ</v>
          </cell>
          <cell r="D220" t="str">
            <v>MLKS Solec Kuj.</v>
          </cell>
        </row>
        <row r="221">
          <cell r="A221" t="str">
            <v>C5306</v>
          </cell>
          <cell r="B221" t="str">
            <v>Anna</v>
          </cell>
          <cell r="C221" t="str">
            <v>CICHOCKA</v>
          </cell>
          <cell r="D221" t="str">
            <v>----</v>
          </cell>
        </row>
        <row r="222">
          <cell r="A222" t="str">
            <v>C4491</v>
          </cell>
          <cell r="B222" t="str">
            <v>Monika</v>
          </cell>
          <cell r="C222" t="str">
            <v>CICHOCKA</v>
          </cell>
          <cell r="D222" t="str">
            <v>AZSWAT Warszawa</v>
          </cell>
        </row>
        <row r="223">
          <cell r="A223" t="str">
            <v>C5327</v>
          </cell>
          <cell r="B223" t="str">
            <v>Walentyna</v>
          </cell>
          <cell r="C223" t="str">
            <v>CICHOCKA</v>
          </cell>
          <cell r="D223" t="str">
            <v>UKS Jagiellonka Medyka</v>
          </cell>
        </row>
        <row r="224">
          <cell r="A224" t="str">
            <v>C1463</v>
          </cell>
          <cell r="B224" t="str">
            <v>Bolesław</v>
          </cell>
          <cell r="C224" t="str">
            <v>CICHOCKI</v>
          </cell>
          <cell r="D224" t="str">
            <v>----</v>
          </cell>
        </row>
        <row r="225">
          <cell r="A225" t="str">
            <v>C3958</v>
          </cell>
          <cell r="B225" t="str">
            <v>Milena</v>
          </cell>
          <cell r="C225" t="str">
            <v>CICHOMSKA</v>
          </cell>
          <cell r="D225" t="str">
            <v>UKS Iskra Sarbice</v>
          </cell>
        </row>
        <row r="226">
          <cell r="A226" t="str">
            <v>C1656</v>
          </cell>
          <cell r="B226" t="str">
            <v>Łukasz</v>
          </cell>
          <cell r="C226" t="str">
            <v>CICHOMSKI</v>
          </cell>
          <cell r="D226" t="str">
            <v>KS Stal Sulęcin</v>
          </cell>
        </row>
        <row r="227">
          <cell r="A227" t="str">
            <v>C4408</v>
          </cell>
          <cell r="B227" t="str">
            <v>Franciszek</v>
          </cell>
          <cell r="C227" t="str">
            <v>CICHUR</v>
          </cell>
          <cell r="D227" t="str">
            <v>LUKS Jedynka Częstochowa</v>
          </cell>
        </row>
        <row r="228">
          <cell r="A228" t="str">
            <v>C2812</v>
          </cell>
          <cell r="B228" t="str">
            <v>Krystyna</v>
          </cell>
          <cell r="C228" t="str">
            <v>CIELECKA</v>
          </cell>
          <cell r="D228" t="str">
            <v>----</v>
          </cell>
        </row>
        <row r="229">
          <cell r="A229" t="str">
            <v>C5112</v>
          </cell>
          <cell r="B229" t="str">
            <v>Marek</v>
          </cell>
          <cell r="C229" t="str">
            <v>CIELECKI</v>
          </cell>
          <cell r="D229" t="str">
            <v>----</v>
          </cell>
        </row>
        <row r="230">
          <cell r="A230" t="str">
            <v>C4351</v>
          </cell>
          <cell r="B230" t="str">
            <v>Szymon</v>
          </cell>
          <cell r="C230" t="str">
            <v>CIEPLAK</v>
          </cell>
          <cell r="D230" t="str">
            <v>AZSWAT Warszawa</v>
          </cell>
        </row>
        <row r="231">
          <cell r="A231" t="str">
            <v>C3400</v>
          </cell>
          <cell r="B231" t="str">
            <v>Monika</v>
          </cell>
          <cell r="C231" t="str">
            <v>CIEPŁA</v>
          </cell>
          <cell r="D231" t="str">
            <v>UKS 2 Sobótka</v>
          </cell>
        </row>
        <row r="232">
          <cell r="A232" t="str">
            <v>C3361</v>
          </cell>
          <cell r="B232" t="str">
            <v>Tomasz</v>
          </cell>
          <cell r="C232" t="str">
            <v>CIESIELSKI</v>
          </cell>
          <cell r="D232" t="str">
            <v>KSR Wolant Łódź</v>
          </cell>
        </row>
        <row r="233">
          <cell r="A233" t="str">
            <v>C5063</v>
          </cell>
          <cell r="B233" t="str">
            <v>Karolina</v>
          </cell>
          <cell r="C233" t="str">
            <v>CIEŚLUK</v>
          </cell>
          <cell r="D233" t="str">
            <v>UKS Hubal Białystok</v>
          </cell>
        </row>
        <row r="234">
          <cell r="A234" t="str">
            <v>C0181</v>
          </cell>
          <cell r="B234" t="str">
            <v>Adam</v>
          </cell>
          <cell r="C234" t="str">
            <v>CIMOSZ</v>
          </cell>
          <cell r="D234" t="str">
            <v>KS Chojnik Jelenia Góra</v>
          </cell>
        </row>
        <row r="235">
          <cell r="A235" t="str">
            <v>C4406</v>
          </cell>
          <cell r="B235" t="str">
            <v>Łukasz</v>
          </cell>
          <cell r="C235" t="str">
            <v>CIMOSZ</v>
          </cell>
          <cell r="D235" t="str">
            <v>KS Chojnik Jelenia Góra</v>
          </cell>
        </row>
        <row r="236">
          <cell r="A236" t="str">
            <v>C2602</v>
          </cell>
          <cell r="B236" t="str">
            <v>Adam</v>
          </cell>
          <cell r="C236" t="str">
            <v>CIOK</v>
          </cell>
          <cell r="D236" t="str">
            <v>AZSUW Warszawa</v>
          </cell>
        </row>
        <row r="237">
          <cell r="A237" t="str">
            <v>C3885</v>
          </cell>
          <cell r="B237" t="str">
            <v>Anna</v>
          </cell>
          <cell r="C237" t="str">
            <v>CIOK</v>
          </cell>
          <cell r="D237" t="str">
            <v>UKS Dwójka Wesoła</v>
          </cell>
        </row>
        <row r="238">
          <cell r="A238" t="str">
            <v>C3688</v>
          </cell>
          <cell r="B238" t="str">
            <v>Marcin</v>
          </cell>
          <cell r="C238" t="str">
            <v>CIOK</v>
          </cell>
          <cell r="D238" t="str">
            <v>UKS Dwójka Wesoła</v>
          </cell>
        </row>
        <row r="239">
          <cell r="A239" t="str">
            <v>C5534</v>
          </cell>
          <cell r="B239" t="str">
            <v>Paweł</v>
          </cell>
          <cell r="C239" t="str">
            <v>CIPIELEWSKI</v>
          </cell>
          <cell r="D239" t="str">
            <v>SKB Suwałki</v>
          </cell>
        </row>
        <row r="240">
          <cell r="A240" t="str">
            <v>C5337</v>
          </cell>
          <cell r="B240" t="str">
            <v>Karina</v>
          </cell>
          <cell r="C240" t="str">
            <v>CISOWSKA</v>
          </cell>
          <cell r="D240" t="str">
            <v>UKS 2 Sobótka</v>
          </cell>
        </row>
        <row r="241">
          <cell r="A241" t="str">
            <v>C1352</v>
          </cell>
          <cell r="B241" t="str">
            <v>Mateusz</v>
          </cell>
          <cell r="C241" t="str">
            <v>CIURKOT</v>
          </cell>
          <cell r="D241" t="str">
            <v>UKS Orbitek Straszęcin</v>
          </cell>
        </row>
        <row r="242">
          <cell r="A242" t="str">
            <v>C2877</v>
          </cell>
          <cell r="B242" t="str">
            <v>Bartosz</v>
          </cell>
          <cell r="C242" t="str">
            <v>CURZYTEK</v>
          </cell>
          <cell r="D242" t="str">
            <v>UKS Sokół Ropczyce</v>
          </cell>
        </row>
        <row r="243">
          <cell r="A243" t="str">
            <v>C0171</v>
          </cell>
          <cell r="B243" t="str">
            <v>Adam</v>
          </cell>
          <cell r="C243" t="str">
            <v>CWALINA</v>
          </cell>
          <cell r="D243" t="str">
            <v>SKB Suwałki</v>
          </cell>
        </row>
        <row r="244">
          <cell r="A244" t="str">
            <v>C5357</v>
          </cell>
          <cell r="B244" t="str">
            <v>Natalia</v>
          </cell>
          <cell r="C244" t="str">
            <v>CYBULSKA</v>
          </cell>
          <cell r="D244" t="str">
            <v>UKS Iskra Babimost</v>
          </cell>
        </row>
        <row r="245">
          <cell r="A245" t="str">
            <v>C3670</v>
          </cell>
          <cell r="B245" t="str">
            <v>Robert</v>
          </cell>
          <cell r="C245" t="str">
            <v>CYBULSKI</v>
          </cell>
          <cell r="D245" t="str">
            <v>MKB Lednik Miastko</v>
          </cell>
        </row>
        <row r="246">
          <cell r="A246" t="str">
            <v>C4264</v>
          </cell>
          <cell r="B246" t="str">
            <v>Szymon</v>
          </cell>
          <cell r="C246" t="str">
            <v>CYBULSKI</v>
          </cell>
          <cell r="D246" t="str">
            <v>MKB Lednik Miastko</v>
          </cell>
        </row>
        <row r="247">
          <cell r="A247" t="str">
            <v>C 031</v>
          </cell>
          <cell r="B247" t="str">
            <v>Dominika</v>
          </cell>
          <cell r="C247" t="str">
            <v>CYGAN</v>
          </cell>
          <cell r="D247" t="str">
            <v>KKS Ruch Piotrków Tryb.</v>
          </cell>
        </row>
        <row r="248">
          <cell r="A248" t="str">
            <v>C4035</v>
          </cell>
          <cell r="B248" t="str">
            <v>Natalia</v>
          </cell>
          <cell r="C248" t="str">
            <v>CYGAN</v>
          </cell>
          <cell r="D248" t="str">
            <v>KKS Ruch Piotrków Tryb.</v>
          </cell>
        </row>
        <row r="249">
          <cell r="A249" t="str">
            <v>C5340</v>
          </cell>
          <cell r="B249" t="str">
            <v>Hubert</v>
          </cell>
          <cell r="C249" t="str">
            <v>CYMBALISTA</v>
          </cell>
          <cell r="D249" t="str">
            <v>UKS 2 Sobótka</v>
          </cell>
        </row>
        <row r="250">
          <cell r="A250" t="str">
            <v>C4531</v>
          </cell>
          <cell r="B250" t="str">
            <v>Marcelina</v>
          </cell>
          <cell r="C250" t="str">
            <v>CYRAN</v>
          </cell>
          <cell r="D250" t="str">
            <v>UKSB Volant Mielec</v>
          </cell>
        </row>
        <row r="251">
          <cell r="A251" t="str">
            <v>C1202</v>
          </cell>
          <cell r="B251" t="str">
            <v>Mateusz</v>
          </cell>
          <cell r="C251" t="str">
            <v>CZACHOR</v>
          </cell>
          <cell r="D251" t="str">
            <v>MKS Stal Nowa Dęba</v>
          </cell>
        </row>
        <row r="252">
          <cell r="A252" t="str">
            <v>C0358</v>
          </cell>
          <cell r="B252" t="str">
            <v>Filip</v>
          </cell>
          <cell r="C252" t="str">
            <v>CZAJA</v>
          </cell>
          <cell r="D252" t="str">
            <v>UKS Kiko Zamość</v>
          </cell>
        </row>
        <row r="253">
          <cell r="A253" t="str">
            <v>C5397</v>
          </cell>
          <cell r="B253" t="str">
            <v>Igor</v>
          </cell>
          <cell r="C253" t="str">
            <v>CZAPKOWICZ</v>
          </cell>
          <cell r="D253" t="str">
            <v>PMKS Chrobry Piotrowice</v>
          </cell>
        </row>
        <row r="254">
          <cell r="A254" t="str">
            <v>C4850</v>
          </cell>
          <cell r="B254" t="str">
            <v>Julia</v>
          </cell>
          <cell r="C254" t="str">
            <v>CZAPLIC</v>
          </cell>
          <cell r="D254" t="str">
            <v>----</v>
          </cell>
        </row>
        <row r="255">
          <cell r="A255" t="str">
            <v>C4787</v>
          </cell>
          <cell r="B255" t="str">
            <v>Maciej</v>
          </cell>
          <cell r="C255" t="str">
            <v>CZARSKI</v>
          </cell>
          <cell r="D255" t="str">
            <v>AZSWAT Warszawa</v>
          </cell>
        </row>
        <row r="256">
          <cell r="A256" t="str">
            <v>C3953</v>
          </cell>
          <cell r="B256" t="str">
            <v>Mateusz</v>
          </cell>
          <cell r="C256" t="str">
            <v>CZECHOWICZ</v>
          </cell>
          <cell r="D256" t="str">
            <v>KS Chojnik Jelenia Góra</v>
          </cell>
        </row>
        <row r="257">
          <cell r="A257" t="str">
            <v>C4747</v>
          </cell>
          <cell r="B257" t="str">
            <v>Marcin</v>
          </cell>
          <cell r="C257" t="str">
            <v>CZEKAŁA</v>
          </cell>
          <cell r="D257" t="str">
            <v>UKSOSIR Badminton Sławno</v>
          </cell>
        </row>
        <row r="258">
          <cell r="A258" t="str">
            <v>C 015</v>
          </cell>
          <cell r="B258" t="str">
            <v>Dariusz</v>
          </cell>
          <cell r="C258" t="str">
            <v>CZEKAN</v>
          </cell>
          <cell r="D258" t="str">
            <v>SKB Piast Słupsk</v>
          </cell>
        </row>
        <row r="259">
          <cell r="A259" t="str">
            <v>C1712</v>
          </cell>
          <cell r="B259" t="str">
            <v>Robert</v>
          </cell>
          <cell r="C259" t="str">
            <v>CZEMBOR</v>
          </cell>
          <cell r="D259" t="str">
            <v>UKS Plesbad Pszczyna</v>
          </cell>
        </row>
        <row r="260">
          <cell r="A260" t="str">
            <v>C5596</v>
          </cell>
          <cell r="B260" t="str">
            <v>Anna</v>
          </cell>
          <cell r="C260" t="str">
            <v>CZEMPIK</v>
          </cell>
          <cell r="D260" t="str">
            <v>STB Energia Lubliniec</v>
          </cell>
        </row>
        <row r="261">
          <cell r="A261" t="str">
            <v>C5119</v>
          </cell>
          <cell r="B261" t="str">
            <v>Jacek</v>
          </cell>
          <cell r="C261" t="str">
            <v>CZERNECKI</v>
          </cell>
          <cell r="D261" t="str">
            <v>UKS Plesbad Pszczyna</v>
          </cell>
        </row>
        <row r="262">
          <cell r="A262" t="str">
            <v>C5118</v>
          </cell>
          <cell r="B262" t="str">
            <v>Maciej</v>
          </cell>
          <cell r="C262" t="str">
            <v>CZERNECKI</v>
          </cell>
          <cell r="D262" t="str">
            <v>UKS Plesbad Pszczyna</v>
          </cell>
        </row>
        <row r="263">
          <cell r="A263" t="str">
            <v>C5316</v>
          </cell>
          <cell r="B263" t="str">
            <v>Daria</v>
          </cell>
          <cell r="C263" t="str">
            <v>CZERNIAWSKA</v>
          </cell>
          <cell r="D263" t="str">
            <v>SKB Suwałki</v>
          </cell>
        </row>
        <row r="264">
          <cell r="A264" t="str">
            <v>C5328</v>
          </cell>
          <cell r="B264" t="str">
            <v>Ewelina</v>
          </cell>
          <cell r="C264" t="str">
            <v>CZERWIŃSKA</v>
          </cell>
          <cell r="D264" t="str">
            <v>UKS Jagiellonka Medyka</v>
          </cell>
        </row>
        <row r="265">
          <cell r="A265" t="str">
            <v>C3964</v>
          </cell>
          <cell r="B265" t="str">
            <v>Karolina</v>
          </cell>
          <cell r="C265" t="str">
            <v>CZERWIŃSKA</v>
          </cell>
          <cell r="D265" t="str">
            <v>UKS Kiko Zamość</v>
          </cell>
        </row>
        <row r="266">
          <cell r="A266" t="str">
            <v>C3008</v>
          </cell>
          <cell r="B266" t="str">
            <v>Kacper</v>
          </cell>
          <cell r="C266" t="str">
            <v>CZERWIŃSKI</v>
          </cell>
          <cell r="D266" t="str">
            <v>UKS Kiko Zamość</v>
          </cell>
        </row>
        <row r="267">
          <cell r="A267" t="str">
            <v>C2106</v>
          </cell>
          <cell r="B267" t="str">
            <v>Krzysztof</v>
          </cell>
          <cell r="C267" t="str">
            <v>CZERWIŃSKI</v>
          </cell>
          <cell r="D267" t="str">
            <v>UKS Plesbad Pszczyna</v>
          </cell>
        </row>
        <row r="268">
          <cell r="A268" t="str">
            <v>C3699</v>
          </cell>
          <cell r="B268" t="str">
            <v>Barbara</v>
          </cell>
          <cell r="C268" t="str">
            <v>CZOCHÓR</v>
          </cell>
          <cell r="D268" t="str">
            <v>UKS Orliki Ropica Polska</v>
          </cell>
        </row>
        <row r="269">
          <cell r="A269" t="str">
            <v>C4439</v>
          </cell>
          <cell r="B269" t="str">
            <v>Dawid</v>
          </cell>
          <cell r="C269" t="str">
            <v>CZOSNYKA</v>
          </cell>
          <cell r="D269" t="str">
            <v>UKS Sokół Ropczyce</v>
          </cell>
        </row>
        <row r="270">
          <cell r="A270" t="str">
            <v>C4740</v>
          </cell>
          <cell r="B270" t="str">
            <v>Wiktoria</v>
          </cell>
          <cell r="C270" t="str">
            <v>CZUPAJŁO</v>
          </cell>
          <cell r="D270" t="str">
            <v>UKS Kometa Sianów</v>
          </cell>
        </row>
        <row r="271">
          <cell r="A271" t="str">
            <v>C1892</v>
          </cell>
          <cell r="B271" t="str">
            <v>Tymoteusz</v>
          </cell>
          <cell r="C271" t="str">
            <v>CZYSZ</v>
          </cell>
          <cell r="D271" t="str">
            <v>UKS Plesbad Pszczyna</v>
          </cell>
        </row>
        <row r="272">
          <cell r="A272" t="str">
            <v>Ć2294</v>
          </cell>
          <cell r="B272" t="str">
            <v>Paweł</v>
          </cell>
          <cell r="C272" t="str">
            <v>ĆWIEK</v>
          </cell>
          <cell r="D272" t="str">
            <v>ŚKB Harcownik Warszawa</v>
          </cell>
        </row>
        <row r="273">
          <cell r="A273" t="str">
            <v>D2547</v>
          </cell>
          <cell r="B273" t="str">
            <v>Andrzej</v>
          </cell>
          <cell r="C273" t="str">
            <v>DADAS</v>
          </cell>
          <cell r="D273" t="str">
            <v>MKS Garwolin</v>
          </cell>
        </row>
        <row r="274">
          <cell r="A274" t="str">
            <v>D5571</v>
          </cell>
          <cell r="B274" t="str">
            <v>Dominik</v>
          </cell>
          <cell r="C274" t="str">
            <v>DADEJ</v>
          </cell>
          <cell r="D274" t="str">
            <v>PMKS Chrobry Piotrowice</v>
          </cell>
        </row>
        <row r="275">
          <cell r="A275" t="str">
            <v>D2962</v>
          </cell>
          <cell r="B275" t="str">
            <v>Alicja</v>
          </cell>
          <cell r="C275" t="str">
            <v>DAJCZAK</v>
          </cell>
          <cell r="D275" t="str">
            <v>UKS Iskra Babimost</v>
          </cell>
        </row>
        <row r="276">
          <cell r="A276" t="str">
            <v>D1960</v>
          </cell>
          <cell r="B276" t="str">
            <v>Anna</v>
          </cell>
          <cell r="C276" t="str">
            <v>DAJCZAK</v>
          </cell>
          <cell r="D276" t="str">
            <v>UKS Iskra Babimost</v>
          </cell>
        </row>
        <row r="277">
          <cell r="A277" t="str">
            <v>D0131</v>
          </cell>
          <cell r="B277" t="str">
            <v>Magda</v>
          </cell>
          <cell r="C277" t="str">
            <v>DAKOWICZ</v>
          </cell>
          <cell r="D277" t="str">
            <v>LUKS Badminton Choroszcz</v>
          </cell>
        </row>
        <row r="278">
          <cell r="A278" t="str">
            <v>D0642</v>
          </cell>
          <cell r="B278" t="str">
            <v>Dorota</v>
          </cell>
          <cell r="C278" t="str">
            <v>DANIELAK</v>
          </cell>
          <cell r="D278" t="str">
            <v>KKS Ruch Piotrków Tryb.</v>
          </cell>
        </row>
        <row r="279">
          <cell r="A279" t="str">
            <v>D3323</v>
          </cell>
          <cell r="B279" t="str">
            <v>Mateusz</v>
          </cell>
          <cell r="C279" t="str">
            <v>DANIELAK</v>
          </cell>
          <cell r="D279" t="str">
            <v>KKS Ruch Piotrków Tryb.</v>
          </cell>
        </row>
        <row r="280">
          <cell r="A280" t="str">
            <v>D4707</v>
          </cell>
          <cell r="B280" t="str">
            <v>Marcin</v>
          </cell>
          <cell r="C280" t="str">
            <v>DANOWSKI</v>
          </cell>
          <cell r="D280" t="str">
            <v>----</v>
          </cell>
        </row>
        <row r="281">
          <cell r="A281" t="str">
            <v>D4886</v>
          </cell>
          <cell r="B281" t="str">
            <v>Michał</v>
          </cell>
          <cell r="C281" t="str">
            <v>DAWISKIBA</v>
          </cell>
          <cell r="D281" t="str">
            <v>KS Chojnik Jelenia Góra</v>
          </cell>
        </row>
        <row r="282">
          <cell r="A282" t="str">
            <v>D3427</v>
          </cell>
          <cell r="B282" t="str">
            <v>Wiktoria</v>
          </cell>
          <cell r="C282" t="str">
            <v>DĄBCZYŃSKA</v>
          </cell>
          <cell r="D282" t="str">
            <v>MKS Orlicz Suchedniów</v>
          </cell>
        </row>
        <row r="283">
          <cell r="A283" t="str">
            <v>D5251</v>
          </cell>
          <cell r="B283" t="str">
            <v>Tomasz</v>
          </cell>
          <cell r="C283" t="str">
            <v>DĄBEK</v>
          </cell>
          <cell r="D283" t="str">
            <v>----</v>
          </cell>
        </row>
        <row r="284">
          <cell r="A284" t="str">
            <v>D4573</v>
          </cell>
          <cell r="B284" t="str">
            <v>Dominika</v>
          </cell>
          <cell r="C284" t="str">
            <v>DĄBROWSKA</v>
          </cell>
          <cell r="D284" t="str">
            <v>UKS Smecz Bogatynia</v>
          </cell>
        </row>
        <row r="285">
          <cell r="A285" t="str">
            <v>D5078</v>
          </cell>
          <cell r="B285" t="str">
            <v>Kamila</v>
          </cell>
          <cell r="C285" t="str">
            <v>DĄBROWSKA</v>
          </cell>
          <cell r="D285" t="str">
            <v>UKS Badminton Stare Babice</v>
          </cell>
        </row>
        <row r="286">
          <cell r="A286" t="str">
            <v>D5491</v>
          </cell>
          <cell r="B286" t="str">
            <v>Grzegorz</v>
          </cell>
          <cell r="C286" t="str">
            <v>DĄBROWSKI</v>
          </cell>
          <cell r="D286" t="str">
            <v>----</v>
          </cell>
        </row>
        <row r="287">
          <cell r="A287" t="str">
            <v>D2367</v>
          </cell>
          <cell r="B287" t="str">
            <v>Maciej</v>
          </cell>
          <cell r="C287" t="str">
            <v>DĄBROWSKI</v>
          </cell>
          <cell r="D287" t="str">
            <v>UKS Hubal Białystok</v>
          </cell>
        </row>
        <row r="288">
          <cell r="A288" t="str">
            <v>D5431</v>
          </cell>
          <cell r="B288" t="str">
            <v>Szymon</v>
          </cell>
          <cell r="C288" t="str">
            <v>DEMKÓW</v>
          </cell>
          <cell r="D288" t="str">
            <v>UKS 2 Sobótka</v>
          </cell>
        </row>
        <row r="289">
          <cell r="A289" t="str">
            <v>D5430</v>
          </cell>
          <cell r="B289" t="str">
            <v>Weronika</v>
          </cell>
          <cell r="C289" t="str">
            <v>DEMKÓW</v>
          </cell>
          <cell r="D289" t="str">
            <v>UKS 2 Sobótka</v>
          </cell>
        </row>
        <row r="290">
          <cell r="A290" t="str">
            <v>D5265</v>
          </cell>
          <cell r="B290" t="str">
            <v>Aleksandra</v>
          </cell>
          <cell r="C290" t="str">
            <v>DEMSKA</v>
          </cell>
          <cell r="D290" t="str">
            <v>KS Match Point Ślęza</v>
          </cell>
        </row>
        <row r="291">
          <cell r="A291" t="str">
            <v>D5371</v>
          </cell>
          <cell r="B291" t="str">
            <v>Szymon</v>
          </cell>
          <cell r="C291" t="str">
            <v>DENKIEWICZ</v>
          </cell>
          <cell r="D291" t="str">
            <v>UKS Kiko Zamość</v>
          </cell>
        </row>
        <row r="292">
          <cell r="A292" t="str">
            <v>D4252</v>
          </cell>
          <cell r="B292" t="str">
            <v>Klaudia</v>
          </cell>
          <cell r="C292" t="str">
            <v>DERDA</v>
          </cell>
          <cell r="D292" t="str">
            <v>----</v>
          </cell>
        </row>
        <row r="293">
          <cell r="A293" t="str">
            <v>D3918</v>
          </cell>
          <cell r="B293" t="str">
            <v>Patrycja</v>
          </cell>
          <cell r="C293" t="str">
            <v>DEREWIECKA</v>
          </cell>
          <cell r="D293" t="str">
            <v>UKS Kiko Zamość</v>
          </cell>
        </row>
        <row r="294">
          <cell r="A294" t="str">
            <v>D5343</v>
          </cell>
          <cell r="B294" t="str">
            <v>Jarosław</v>
          </cell>
          <cell r="C294" t="str">
            <v>DEREWIECKI</v>
          </cell>
          <cell r="D294" t="str">
            <v>UKS Kiko Zamość</v>
          </cell>
        </row>
        <row r="295">
          <cell r="A295" t="str">
            <v>D5587</v>
          </cell>
          <cell r="B295" t="str">
            <v>Dominik</v>
          </cell>
          <cell r="C295" t="str">
            <v>DĘBIŃSKI</v>
          </cell>
          <cell r="D295" t="str">
            <v>UKS Kiko Zamość</v>
          </cell>
        </row>
        <row r="296">
          <cell r="A296" t="str">
            <v>D3155</v>
          </cell>
          <cell r="B296" t="str">
            <v>Anna</v>
          </cell>
          <cell r="C296" t="str">
            <v>DĘBSKA</v>
          </cell>
          <cell r="D296" t="str">
            <v>UKSB Milenium Warszawa</v>
          </cell>
        </row>
        <row r="297">
          <cell r="A297" t="str">
            <v>D0758</v>
          </cell>
          <cell r="B297" t="str">
            <v>Jakub</v>
          </cell>
          <cell r="C297" t="str">
            <v>DĘBSKI</v>
          </cell>
          <cell r="D297" t="str">
            <v>ŚKB Harcownik Warszawa</v>
          </cell>
        </row>
        <row r="298">
          <cell r="A298" t="str">
            <v>D2039</v>
          </cell>
          <cell r="B298" t="str">
            <v>Paweł</v>
          </cell>
          <cell r="C298" t="str">
            <v>DĘBSKI</v>
          </cell>
          <cell r="D298" t="str">
            <v>ŚKB Harcownik Warszawa</v>
          </cell>
        </row>
        <row r="299">
          <cell r="A299" t="str">
            <v>D3428</v>
          </cell>
          <cell r="B299" t="str">
            <v>Adrian</v>
          </cell>
          <cell r="C299" t="str">
            <v>DOBOSIEWICZ</v>
          </cell>
          <cell r="D299" t="str">
            <v>ŚKB Harcownik Warszawa</v>
          </cell>
        </row>
        <row r="300">
          <cell r="A300" t="str">
            <v>D0749</v>
          </cell>
          <cell r="B300" t="str">
            <v>Mateusz</v>
          </cell>
          <cell r="C300" t="str">
            <v>DOBROŃSKI</v>
          </cell>
          <cell r="D300" t="str">
            <v>AZSUWM Olsztyn</v>
          </cell>
        </row>
        <row r="301">
          <cell r="A301" t="str">
            <v>D4683</v>
          </cell>
          <cell r="B301" t="str">
            <v>Nadia</v>
          </cell>
          <cell r="C301" t="str">
            <v>DOBROWOLSKA</v>
          </cell>
          <cell r="D301" t="str">
            <v>UKS Kopernik Słupca</v>
          </cell>
        </row>
        <row r="302">
          <cell r="A302" t="str">
            <v>D5509</v>
          </cell>
          <cell r="B302" t="str">
            <v>Zbigniew</v>
          </cell>
          <cell r="C302" t="str">
            <v>DOLATA</v>
          </cell>
          <cell r="D302" t="str">
            <v>----</v>
          </cell>
        </row>
        <row r="303">
          <cell r="A303" t="str">
            <v>D5619</v>
          </cell>
          <cell r="B303" t="str">
            <v>Paweł</v>
          </cell>
          <cell r="C303" t="str">
            <v>DOLIBÓG</v>
          </cell>
          <cell r="D303" t="str">
            <v>----</v>
          </cell>
        </row>
        <row r="304">
          <cell r="A304" t="str">
            <v>D2843</v>
          </cell>
          <cell r="B304" t="str">
            <v>Emilia</v>
          </cell>
          <cell r="C304" t="str">
            <v>DOLNA</v>
          </cell>
          <cell r="D304" t="str">
            <v>SKB Piast Słupsk</v>
          </cell>
        </row>
        <row r="305">
          <cell r="A305" t="str">
            <v>D 026</v>
          </cell>
          <cell r="B305" t="str">
            <v>Jerzy</v>
          </cell>
          <cell r="C305" t="str">
            <v>DOŁHAN</v>
          </cell>
          <cell r="D305" t="str">
            <v>----</v>
          </cell>
        </row>
        <row r="306">
          <cell r="A306" t="str">
            <v>D5052</v>
          </cell>
          <cell r="B306" t="str">
            <v>Patrycja</v>
          </cell>
          <cell r="C306" t="str">
            <v>DOMAŃSKA</v>
          </cell>
          <cell r="D306" t="str">
            <v>----</v>
          </cell>
        </row>
        <row r="307">
          <cell r="A307" t="str">
            <v>D5547</v>
          </cell>
          <cell r="B307" t="str">
            <v>Weronika</v>
          </cell>
          <cell r="C307" t="str">
            <v>DOMAŃSKA</v>
          </cell>
          <cell r="D307" t="str">
            <v>AZSAGH Kraków</v>
          </cell>
        </row>
        <row r="308">
          <cell r="A308" t="str">
            <v>D5106</v>
          </cell>
          <cell r="B308" t="str">
            <v>Bogusław</v>
          </cell>
          <cell r="C308" t="str">
            <v>DOMINIKOWSKI</v>
          </cell>
          <cell r="D308" t="str">
            <v>----</v>
          </cell>
        </row>
        <row r="309">
          <cell r="A309" t="str">
            <v>D4797</v>
          </cell>
          <cell r="B309" t="str">
            <v>Anna</v>
          </cell>
          <cell r="C309" t="str">
            <v>DOMŻALSKA</v>
          </cell>
          <cell r="D309" t="str">
            <v>SLKS Tramp Orneta</v>
          </cell>
        </row>
        <row r="310">
          <cell r="A310" t="str">
            <v>D4545</v>
          </cell>
          <cell r="B310" t="str">
            <v>Joanna</v>
          </cell>
          <cell r="C310" t="str">
            <v>DORAWA</v>
          </cell>
          <cell r="D310" t="str">
            <v>MKB Lednik Miastko</v>
          </cell>
        </row>
        <row r="311">
          <cell r="A311" t="str">
            <v>D1081</v>
          </cell>
          <cell r="B311" t="str">
            <v>Zbigniew</v>
          </cell>
          <cell r="C311" t="str">
            <v>DORNA</v>
          </cell>
          <cell r="D311" t="str">
            <v>----</v>
          </cell>
        </row>
        <row r="312">
          <cell r="A312" t="str">
            <v>D0591</v>
          </cell>
          <cell r="B312" t="str">
            <v>Agata</v>
          </cell>
          <cell r="C312" t="str">
            <v>DOROSZKIEWICZ</v>
          </cell>
          <cell r="D312" t="str">
            <v>----</v>
          </cell>
        </row>
        <row r="313">
          <cell r="A313" t="str">
            <v>D5143</v>
          </cell>
          <cell r="B313" t="str">
            <v>Wojciech</v>
          </cell>
          <cell r="C313" t="str">
            <v>DRANIKOWSKI</v>
          </cell>
          <cell r="D313" t="str">
            <v>UKS Kopernik Słupca</v>
          </cell>
        </row>
        <row r="314">
          <cell r="A314" t="str">
            <v>D5062</v>
          </cell>
          <cell r="B314" t="str">
            <v>Emilia</v>
          </cell>
          <cell r="C314" t="str">
            <v>DRĄGOWSKA</v>
          </cell>
          <cell r="D314" t="str">
            <v>UKS Hubal Białystok</v>
          </cell>
        </row>
        <row r="315">
          <cell r="A315" t="str">
            <v>D3423</v>
          </cell>
          <cell r="B315" t="str">
            <v>Ryszard</v>
          </cell>
          <cell r="C315" t="str">
            <v>DRĄŻKOWSKI</v>
          </cell>
          <cell r="D315" t="str">
            <v>----</v>
          </cell>
        </row>
        <row r="316">
          <cell r="A316" t="str">
            <v>D0119</v>
          </cell>
          <cell r="B316" t="str">
            <v>Wiesław</v>
          </cell>
          <cell r="C316" t="str">
            <v>DREWICZ</v>
          </cell>
          <cell r="D316" t="str">
            <v>----</v>
          </cell>
        </row>
        <row r="317">
          <cell r="A317" t="str">
            <v>D2976</v>
          </cell>
          <cell r="B317" t="str">
            <v>Krzysztof</v>
          </cell>
          <cell r="C317" t="str">
            <v>DROŃ</v>
          </cell>
          <cell r="D317" t="str">
            <v>UKS Hubal Białystok</v>
          </cell>
        </row>
        <row r="318">
          <cell r="A318" t="str">
            <v>D5608</v>
          </cell>
          <cell r="B318" t="str">
            <v>Karolina</v>
          </cell>
          <cell r="C318" t="str">
            <v>DROZDOWSKA</v>
          </cell>
          <cell r="D318" t="str">
            <v>UKSB Volant Mielec</v>
          </cell>
        </row>
        <row r="319">
          <cell r="A319" t="str">
            <v>D0971</v>
          </cell>
          <cell r="B319" t="str">
            <v>Paweł</v>
          </cell>
          <cell r="C319" t="str">
            <v>DROŻDŻ</v>
          </cell>
          <cell r="D319" t="str">
            <v>SKB Piast Słupsk</v>
          </cell>
        </row>
        <row r="320">
          <cell r="A320" t="str">
            <v>D5616</v>
          </cell>
          <cell r="B320" t="str">
            <v>Tomasz</v>
          </cell>
          <cell r="C320" t="str">
            <v>DROŻDŻAK</v>
          </cell>
          <cell r="D320" t="str">
            <v>AZSAGH Kraków</v>
          </cell>
        </row>
        <row r="321">
          <cell r="A321" t="str">
            <v>D5617</v>
          </cell>
          <cell r="B321" t="str">
            <v>Patryk</v>
          </cell>
          <cell r="C321" t="str">
            <v>DRUŚ</v>
          </cell>
          <cell r="D321" t="str">
            <v>UKS 70 Płock</v>
          </cell>
        </row>
        <row r="322">
          <cell r="A322" t="str">
            <v>D0593</v>
          </cell>
          <cell r="B322" t="str">
            <v>Lech</v>
          </cell>
          <cell r="C322" t="str">
            <v>DRYŻAŁOWSKI</v>
          </cell>
          <cell r="D322" t="str">
            <v>AZSUWM Olsztyn</v>
          </cell>
        </row>
        <row r="323">
          <cell r="A323" t="str">
            <v>D1898</v>
          </cell>
          <cell r="B323" t="str">
            <v>Mateusz</v>
          </cell>
          <cell r="C323" t="str">
            <v>DUBOWSKI</v>
          </cell>
          <cell r="D323" t="str">
            <v>UKS Hubal Białystok</v>
          </cell>
        </row>
        <row r="324">
          <cell r="A324" t="str">
            <v>D4628</v>
          </cell>
          <cell r="B324" t="str">
            <v>Anna</v>
          </cell>
          <cell r="C324" t="str">
            <v>DUDA</v>
          </cell>
          <cell r="D324" t="str">
            <v>ULKS U-2 Lotka Bytów</v>
          </cell>
        </row>
        <row r="325">
          <cell r="A325" t="str">
            <v>D3651</v>
          </cell>
          <cell r="B325" t="str">
            <v>Ewelina</v>
          </cell>
          <cell r="C325" t="str">
            <v>DUDEK</v>
          </cell>
          <cell r="D325" t="str">
            <v>UKS Ostrówek</v>
          </cell>
        </row>
        <row r="326">
          <cell r="A326" t="str">
            <v>D4699</v>
          </cell>
          <cell r="B326" t="str">
            <v>Wiktoria</v>
          </cell>
          <cell r="C326" t="str">
            <v>DUDEK</v>
          </cell>
          <cell r="D326" t="str">
            <v>----</v>
          </cell>
        </row>
        <row r="327">
          <cell r="A327" t="str">
            <v>D5258</v>
          </cell>
          <cell r="B327" t="str">
            <v>Aleksandra</v>
          </cell>
          <cell r="C327" t="str">
            <v>DUDZIAK</v>
          </cell>
          <cell r="D327" t="str">
            <v>UMKS Dubiecko</v>
          </cell>
        </row>
        <row r="328">
          <cell r="A328" t="str">
            <v>D5336</v>
          </cell>
          <cell r="B328" t="str">
            <v>Artur</v>
          </cell>
          <cell r="C328" t="str">
            <v>DUDZIAK</v>
          </cell>
          <cell r="D328" t="str">
            <v>UMKS Dubiecko</v>
          </cell>
        </row>
        <row r="329">
          <cell r="A329" t="str">
            <v>D5257</v>
          </cell>
          <cell r="B329" t="str">
            <v>Izabela</v>
          </cell>
          <cell r="C329" t="str">
            <v>DUDZIAK</v>
          </cell>
          <cell r="D329" t="str">
            <v>UMKS Dubiecko</v>
          </cell>
        </row>
        <row r="330">
          <cell r="A330" t="str">
            <v>D5295</v>
          </cell>
          <cell r="B330" t="str">
            <v>Wiktoria</v>
          </cell>
          <cell r="C330" t="str">
            <v>DUDZIC</v>
          </cell>
          <cell r="D330" t="str">
            <v>UKS KSBad Kraków</v>
          </cell>
        </row>
        <row r="331">
          <cell r="A331" t="str">
            <v>D4912</v>
          </cell>
          <cell r="B331" t="str">
            <v>Magda</v>
          </cell>
          <cell r="C331" t="str">
            <v>DUDZIŃSKA</v>
          </cell>
          <cell r="D331" t="str">
            <v>KKS Ruch Piotrków Tryb.</v>
          </cell>
        </row>
        <row r="332">
          <cell r="A332" t="str">
            <v>D5085</v>
          </cell>
          <cell r="B332" t="str">
            <v>Karol</v>
          </cell>
          <cell r="C332" t="str">
            <v>DULAK</v>
          </cell>
          <cell r="D332" t="str">
            <v>UMKS Junis Szczucin</v>
          </cell>
        </row>
        <row r="333">
          <cell r="A333" t="str">
            <v>D5381</v>
          </cell>
          <cell r="B333" t="str">
            <v>Wojciech</v>
          </cell>
          <cell r="C333" t="str">
            <v>DULĘBA</v>
          </cell>
          <cell r="D333" t="str">
            <v>MKS Orlicz Suchedniów</v>
          </cell>
        </row>
        <row r="334">
          <cell r="A334" t="str">
            <v>D4915</v>
          </cell>
          <cell r="B334" t="str">
            <v>Kinga</v>
          </cell>
          <cell r="C334" t="str">
            <v>DULIŃSKA</v>
          </cell>
          <cell r="D334" t="str">
            <v>UKS 25 Kielce</v>
          </cell>
        </row>
        <row r="335">
          <cell r="A335" t="str">
            <v>D4918</v>
          </cell>
          <cell r="B335" t="str">
            <v>Wiktor</v>
          </cell>
          <cell r="C335" t="str">
            <v>DULIŃSKI</v>
          </cell>
          <cell r="D335" t="str">
            <v>UKS 25 Kielce</v>
          </cell>
        </row>
        <row r="336">
          <cell r="A336" t="str">
            <v>D3181</v>
          </cell>
          <cell r="B336" t="str">
            <v>Barbara</v>
          </cell>
          <cell r="C336" t="str">
            <v>DWORAKOWSKA</v>
          </cell>
          <cell r="D336" t="str">
            <v>UKSB Milenium Warszawa</v>
          </cell>
        </row>
        <row r="337">
          <cell r="A337" t="str">
            <v>D4088</v>
          </cell>
          <cell r="B337" t="str">
            <v>Julka</v>
          </cell>
          <cell r="C337" t="str">
            <v>DWORZYŃSKA</v>
          </cell>
          <cell r="D337" t="str">
            <v>KKS Ruch Piotrków Tryb.</v>
          </cell>
        </row>
        <row r="338">
          <cell r="A338" t="str">
            <v>D3178</v>
          </cell>
          <cell r="B338" t="str">
            <v>Dominika</v>
          </cell>
          <cell r="C338" t="str">
            <v>DYBAŁ</v>
          </cell>
          <cell r="D338" t="str">
            <v>AZSAGH Kraków</v>
          </cell>
        </row>
        <row r="339">
          <cell r="A339" t="str">
            <v>D1191</v>
          </cell>
          <cell r="B339" t="str">
            <v>Wiktor</v>
          </cell>
          <cell r="C339" t="str">
            <v>DYBUL</v>
          </cell>
          <cell r="D339" t="str">
            <v>KS Wesoła Warszawa</v>
          </cell>
        </row>
        <row r="340">
          <cell r="A340" t="str">
            <v>D2926</v>
          </cell>
          <cell r="B340" t="str">
            <v>Łukasz</v>
          </cell>
          <cell r="C340" t="str">
            <v>DYCHA</v>
          </cell>
          <cell r="D340" t="str">
            <v>MKS Stal Nowa Dęba</v>
          </cell>
        </row>
        <row r="341">
          <cell r="A341" t="str">
            <v>D3989</v>
          </cell>
          <cell r="B341" t="str">
            <v>Tomasz</v>
          </cell>
          <cell r="C341" t="str">
            <v>DYLĄG</v>
          </cell>
          <cell r="D341" t="str">
            <v>UKS Badmin Gorlice</v>
          </cell>
        </row>
        <row r="342">
          <cell r="A342" t="str">
            <v>D4622</v>
          </cell>
          <cell r="B342" t="str">
            <v>Klaudia</v>
          </cell>
          <cell r="C342" t="str">
            <v>DYMEK</v>
          </cell>
          <cell r="D342" t="str">
            <v>UKS 70 Płock</v>
          </cell>
        </row>
        <row r="343">
          <cell r="A343" t="str">
            <v>D1636</v>
          </cell>
          <cell r="B343" t="str">
            <v>Mateusz</v>
          </cell>
          <cell r="C343" t="str">
            <v>DYNAK</v>
          </cell>
          <cell r="D343" t="str">
            <v>SKB Piast Słupsk</v>
          </cell>
        </row>
        <row r="344">
          <cell r="A344" t="str">
            <v>D4524</v>
          </cell>
          <cell r="B344" t="str">
            <v>Piotr</v>
          </cell>
          <cell r="C344" t="str">
            <v>DYNIA</v>
          </cell>
          <cell r="D344" t="str">
            <v>ŚKB Harcownik Warszawa</v>
          </cell>
        </row>
        <row r="345">
          <cell r="A345" t="str">
            <v>D4892</v>
          </cell>
          <cell r="B345" t="str">
            <v>Jakub</v>
          </cell>
          <cell r="C345" t="str">
            <v>DYNIEWICZ</v>
          </cell>
          <cell r="D345" t="str">
            <v>UKSB Milenium Warszawa</v>
          </cell>
        </row>
        <row r="346">
          <cell r="A346" t="str">
            <v>D4893</v>
          </cell>
          <cell r="B346" t="str">
            <v>Karolina</v>
          </cell>
          <cell r="C346" t="str">
            <v>DYNIEWICZ</v>
          </cell>
          <cell r="D346" t="str">
            <v>UKSB Milenium Warszawa</v>
          </cell>
        </row>
        <row r="347">
          <cell r="A347" t="str">
            <v>D5432</v>
          </cell>
          <cell r="B347" t="str">
            <v>Barbara</v>
          </cell>
          <cell r="C347" t="str">
            <v>DYRCZ</v>
          </cell>
          <cell r="D347" t="str">
            <v>UKS 2 Sobótka</v>
          </cell>
        </row>
        <row r="348">
          <cell r="A348" t="str">
            <v>D4970</v>
          </cell>
          <cell r="B348" t="str">
            <v>Wojciech</v>
          </cell>
          <cell r="C348" t="str">
            <v>DYRCZ</v>
          </cell>
          <cell r="D348" t="str">
            <v>----</v>
          </cell>
        </row>
        <row r="349">
          <cell r="A349" t="str">
            <v>D4771</v>
          </cell>
          <cell r="B349" t="str">
            <v>Paulina</v>
          </cell>
          <cell r="C349" t="str">
            <v>DYSARZ</v>
          </cell>
          <cell r="D349" t="str">
            <v>----</v>
          </cell>
        </row>
        <row r="350">
          <cell r="A350" t="str">
            <v>D5217</v>
          </cell>
          <cell r="B350" t="str">
            <v>Dominika</v>
          </cell>
          <cell r="C350" t="str">
            <v>DZIDA</v>
          </cell>
          <cell r="D350" t="str">
            <v>SKB Suwałki</v>
          </cell>
        </row>
        <row r="351">
          <cell r="A351" t="str">
            <v>D5425</v>
          </cell>
          <cell r="B351" t="str">
            <v>Adam</v>
          </cell>
          <cell r="C351" t="str">
            <v>DZIEDZIC</v>
          </cell>
          <cell r="D351" t="str">
            <v>KS Chojnik Jelenia Góra</v>
          </cell>
        </row>
        <row r="352">
          <cell r="A352" t="str">
            <v>D5494</v>
          </cell>
          <cell r="B352" t="str">
            <v>Leszek</v>
          </cell>
          <cell r="C352" t="str">
            <v>DZIEDZIC</v>
          </cell>
          <cell r="D352" t="str">
            <v>KB Vol-Trick Kępno</v>
          </cell>
        </row>
        <row r="353">
          <cell r="A353" t="str">
            <v>D5642</v>
          </cell>
          <cell r="B353" t="str">
            <v>Maria</v>
          </cell>
          <cell r="C353" t="str">
            <v>DZIEDZIC</v>
          </cell>
          <cell r="D353" t="str">
            <v>UKS Sokół Ropczyce</v>
          </cell>
        </row>
        <row r="354">
          <cell r="A354" t="str">
            <v>D4375</v>
          </cell>
          <cell r="B354" t="str">
            <v>Monika</v>
          </cell>
          <cell r="C354" t="str">
            <v>DZIEDZIC</v>
          </cell>
          <cell r="D354" t="str">
            <v>ŚKB Harcownik Warszawa</v>
          </cell>
        </row>
        <row r="355">
          <cell r="A355" t="str">
            <v>D5611</v>
          </cell>
          <cell r="B355" t="str">
            <v>Agnieszka</v>
          </cell>
          <cell r="C355" t="str">
            <v>DZIEJARSKA</v>
          </cell>
          <cell r="D355" t="str">
            <v>UKS Dwójka Wesoła</v>
          </cell>
        </row>
        <row r="356">
          <cell r="A356" t="str">
            <v>D5646</v>
          </cell>
          <cell r="B356" t="str">
            <v>Adrian</v>
          </cell>
          <cell r="C356" t="str">
            <v>DZIEKAN</v>
          </cell>
          <cell r="D356" t="str">
            <v>UKSB Volant Mielec</v>
          </cell>
        </row>
        <row r="357">
          <cell r="A357" t="str">
            <v>D4266</v>
          </cell>
          <cell r="B357" t="str">
            <v>Karolina</v>
          </cell>
          <cell r="C357" t="str">
            <v>DZIEKAN</v>
          </cell>
          <cell r="D357" t="str">
            <v>UKSB Volant Mielec</v>
          </cell>
        </row>
        <row r="358">
          <cell r="A358" t="str">
            <v>D5240</v>
          </cell>
          <cell r="B358" t="str">
            <v>Jakub</v>
          </cell>
          <cell r="C358" t="str">
            <v>DZIENIS</v>
          </cell>
          <cell r="D358" t="str">
            <v>UKS Ząbkowice Dąbrowa Górn.</v>
          </cell>
        </row>
        <row r="359">
          <cell r="A359" t="str">
            <v>D4415</v>
          </cell>
          <cell r="B359" t="str">
            <v>Adrian</v>
          </cell>
          <cell r="C359" t="str">
            <v>DZIKI</v>
          </cell>
          <cell r="D359" t="str">
            <v>UKS Badmin Gorlice</v>
          </cell>
        </row>
        <row r="360">
          <cell r="A360" t="str">
            <v>D4416</v>
          </cell>
          <cell r="B360" t="str">
            <v>Amadeusz</v>
          </cell>
          <cell r="C360" t="str">
            <v>DZIKI</v>
          </cell>
          <cell r="D360" t="str">
            <v>UKS Badmin Gorlice</v>
          </cell>
        </row>
        <row r="361">
          <cell r="A361" t="str">
            <v>D4868</v>
          </cell>
          <cell r="B361" t="str">
            <v>Karol</v>
          </cell>
          <cell r="C361" t="str">
            <v>DZIKI</v>
          </cell>
          <cell r="D361" t="str">
            <v>UKS Badmin Gorlice</v>
          </cell>
        </row>
        <row r="362">
          <cell r="A362" t="str">
            <v>D4724</v>
          </cell>
          <cell r="B362" t="str">
            <v>Wiktoria</v>
          </cell>
          <cell r="C362" t="str">
            <v>DZIKI</v>
          </cell>
          <cell r="D362" t="str">
            <v>LKS Technik Głubczyce</v>
          </cell>
        </row>
        <row r="363">
          <cell r="A363" t="str">
            <v>D1273</v>
          </cell>
          <cell r="B363" t="str">
            <v>Adrian</v>
          </cell>
          <cell r="C363" t="str">
            <v>DZIÓŁKO</v>
          </cell>
          <cell r="D363" t="str">
            <v>UKS Hubal Białystok</v>
          </cell>
        </row>
        <row r="364">
          <cell r="A364" t="str">
            <v>D5471</v>
          </cell>
          <cell r="B364" t="str">
            <v>Dawid</v>
          </cell>
          <cell r="C364" t="str">
            <v>DZIURSKI</v>
          </cell>
          <cell r="D364" t="str">
            <v>SLKS Tramp Orneta</v>
          </cell>
        </row>
        <row r="365">
          <cell r="A365" t="str">
            <v>E4320</v>
          </cell>
          <cell r="B365" t="str">
            <v>Franciszek</v>
          </cell>
          <cell r="C365" t="str">
            <v>EBERT</v>
          </cell>
          <cell r="D365" t="str">
            <v>KS Hubertus Zalesie Górne</v>
          </cell>
        </row>
        <row r="366">
          <cell r="A366" t="str">
            <v>E3945</v>
          </cell>
          <cell r="B366" t="str">
            <v>Anna</v>
          </cell>
          <cell r="C366" t="str">
            <v>EFREMOVA</v>
          </cell>
          <cell r="D366" t="str">
            <v>AZSAGH Kraków</v>
          </cell>
        </row>
        <row r="367">
          <cell r="A367" t="str">
            <v>E3887</v>
          </cell>
          <cell r="B367" t="str">
            <v>Mateusz</v>
          </cell>
          <cell r="C367" t="str">
            <v>EREZMAN</v>
          </cell>
          <cell r="D367" t="str">
            <v>SLKS Tramp Orneta</v>
          </cell>
        </row>
        <row r="368">
          <cell r="A368" t="str">
            <v>E4898</v>
          </cell>
          <cell r="B368" t="str">
            <v>Dominik</v>
          </cell>
          <cell r="C368" t="str">
            <v>ESKA</v>
          </cell>
          <cell r="D368" t="str">
            <v>MUKBMDK Płock</v>
          </cell>
        </row>
        <row r="369">
          <cell r="A369" t="str">
            <v>F5212</v>
          </cell>
          <cell r="B369" t="str">
            <v>Gabriela</v>
          </cell>
          <cell r="C369" t="str">
            <v>FABER</v>
          </cell>
          <cell r="D369" t="str">
            <v>UKS Arka Umieszcz</v>
          </cell>
        </row>
        <row r="370">
          <cell r="A370" t="str">
            <v>F3716</v>
          </cell>
          <cell r="B370" t="str">
            <v>Wojciech</v>
          </cell>
          <cell r="C370" t="str">
            <v>FABISIAK</v>
          </cell>
          <cell r="D370" t="str">
            <v>ŚKB Harcownik Warszawa</v>
          </cell>
        </row>
        <row r="371">
          <cell r="A371" t="str">
            <v>F4130</v>
          </cell>
          <cell r="B371" t="str">
            <v>Fryderyka</v>
          </cell>
          <cell r="C371" t="str">
            <v>FALANDYSZ</v>
          </cell>
          <cell r="D371" t="str">
            <v>ŚKB Harcownik Warszawa</v>
          </cell>
        </row>
        <row r="372">
          <cell r="A372" t="str">
            <v>F5086</v>
          </cell>
          <cell r="B372" t="str">
            <v>Adrian</v>
          </cell>
          <cell r="C372" t="str">
            <v>FALKIEWICZ</v>
          </cell>
          <cell r="D372" t="str">
            <v>UKS 70 Płock</v>
          </cell>
        </row>
        <row r="373">
          <cell r="A373" t="str">
            <v>F4080</v>
          </cell>
          <cell r="B373" t="str">
            <v>Eliza</v>
          </cell>
          <cell r="C373" t="str">
            <v>FALKIEWICZ</v>
          </cell>
          <cell r="D373" t="str">
            <v>UKS 70 Płock</v>
          </cell>
        </row>
        <row r="374">
          <cell r="A374" t="str">
            <v>F2400</v>
          </cell>
          <cell r="B374" t="str">
            <v>Marta</v>
          </cell>
          <cell r="C374" t="str">
            <v>FALKOWSKA</v>
          </cell>
          <cell r="D374" t="str">
            <v>SKB Piast Słupsk</v>
          </cell>
        </row>
        <row r="375">
          <cell r="A375" t="str">
            <v>F3613</v>
          </cell>
          <cell r="B375" t="str">
            <v>Sylwia</v>
          </cell>
          <cell r="C375" t="str">
            <v>FALKOWSKA</v>
          </cell>
          <cell r="D375" t="str">
            <v>UKS Kometa Sianów</v>
          </cell>
        </row>
        <row r="376">
          <cell r="A376" t="str">
            <v>F4880</v>
          </cell>
          <cell r="B376" t="str">
            <v>Dawid</v>
          </cell>
          <cell r="C376" t="str">
            <v>FALKOWSKI</v>
          </cell>
          <cell r="D376" t="str">
            <v>MMKS Gdańsk</v>
          </cell>
        </row>
        <row r="377">
          <cell r="A377" t="str">
            <v>F4879</v>
          </cell>
          <cell r="B377" t="str">
            <v>Filip</v>
          </cell>
          <cell r="C377" t="str">
            <v>FALTYNOWSKI</v>
          </cell>
          <cell r="D377" t="str">
            <v>KKS Warmia Olsztyn</v>
          </cell>
        </row>
        <row r="378">
          <cell r="A378" t="str">
            <v>F5436</v>
          </cell>
          <cell r="B378" t="str">
            <v>Damian</v>
          </cell>
          <cell r="C378" t="str">
            <v>FĄFARA</v>
          </cell>
          <cell r="D378" t="str">
            <v>ULKS Łączna</v>
          </cell>
        </row>
        <row r="379">
          <cell r="A379" t="str">
            <v>F5437</v>
          </cell>
          <cell r="B379" t="str">
            <v>Dawid</v>
          </cell>
          <cell r="C379" t="str">
            <v>FĄFARA</v>
          </cell>
          <cell r="D379" t="str">
            <v>ULKS Łączna</v>
          </cell>
        </row>
        <row r="380">
          <cell r="A380" t="str">
            <v>F5435</v>
          </cell>
          <cell r="B380" t="str">
            <v>Mateusz</v>
          </cell>
          <cell r="C380" t="str">
            <v>FĄFARA</v>
          </cell>
          <cell r="D380" t="str">
            <v>ULKS Łączna</v>
          </cell>
        </row>
        <row r="381">
          <cell r="A381" t="str">
            <v>F4625</v>
          </cell>
          <cell r="B381" t="str">
            <v>Marcin</v>
          </cell>
          <cell r="C381" t="str">
            <v>FEDOROWICZ</v>
          </cell>
          <cell r="D381" t="str">
            <v>KS Masovia Płock</v>
          </cell>
        </row>
        <row r="382">
          <cell r="A382" t="str">
            <v>F3777</v>
          </cell>
          <cell r="B382" t="str">
            <v>Aleksandra</v>
          </cell>
          <cell r="C382" t="str">
            <v>FELSKA</v>
          </cell>
          <cell r="D382" t="str">
            <v>UKS Orkan Przeźmierowo</v>
          </cell>
        </row>
        <row r="383">
          <cell r="A383" t="str">
            <v>F4888</v>
          </cell>
          <cell r="B383" t="str">
            <v>Jarosław</v>
          </cell>
          <cell r="C383" t="str">
            <v>FIJAŁKOWSKI</v>
          </cell>
          <cell r="D383" t="str">
            <v>UKSB Milenium Warszawa</v>
          </cell>
        </row>
        <row r="384">
          <cell r="A384" t="str">
            <v>F2622</v>
          </cell>
          <cell r="B384" t="str">
            <v>Maciej</v>
          </cell>
          <cell r="C384" t="str">
            <v>FIJAŁKOWSKI</v>
          </cell>
          <cell r="D384" t="str">
            <v>SLKS Tramp Orneta</v>
          </cell>
        </row>
        <row r="385">
          <cell r="A385" t="str">
            <v>F5060</v>
          </cell>
          <cell r="B385" t="str">
            <v>Kacper</v>
          </cell>
          <cell r="C385" t="str">
            <v>FILAS</v>
          </cell>
          <cell r="D385" t="str">
            <v>UKS 70 Płock</v>
          </cell>
        </row>
        <row r="386">
          <cell r="A386" t="str">
            <v>F4799</v>
          </cell>
          <cell r="B386" t="str">
            <v>Adrianna</v>
          </cell>
          <cell r="C386" t="str">
            <v>FILIPIAK</v>
          </cell>
          <cell r="D386" t="str">
            <v>MLKS Solec Kuj.</v>
          </cell>
        </row>
        <row r="387">
          <cell r="A387" t="str">
            <v>F4339</v>
          </cell>
          <cell r="B387" t="str">
            <v>Martyna</v>
          </cell>
          <cell r="C387" t="str">
            <v>FILIPIAK</v>
          </cell>
          <cell r="D387" t="str">
            <v>MLKS Solec Kuj.</v>
          </cell>
        </row>
        <row r="388">
          <cell r="A388" t="str">
            <v>F4827</v>
          </cell>
          <cell r="B388" t="str">
            <v>Jakub</v>
          </cell>
          <cell r="C388" t="str">
            <v>FIRLUS</v>
          </cell>
          <cell r="D388" t="str">
            <v>----</v>
          </cell>
        </row>
        <row r="389">
          <cell r="A389" t="str">
            <v>F5378</v>
          </cell>
          <cell r="B389" t="str">
            <v>Alicja</v>
          </cell>
          <cell r="C389" t="str">
            <v>FITAS</v>
          </cell>
          <cell r="D389" t="str">
            <v>MKS Orlicz Suchedniów</v>
          </cell>
        </row>
        <row r="390">
          <cell r="A390" t="str">
            <v>F3727</v>
          </cell>
          <cell r="B390" t="str">
            <v>Tobiasz</v>
          </cell>
          <cell r="C390" t="str">
            <v>FLACZYŃSKI</v>
          </cell>
          <cell r="D390" t="str">
            <v>LUKS Jedynka Częstochowa</v>
          </cell>
        </row>
        <row r="391">
          <cell r="A391" t="str">
            <v>F4774</v>
          </cell>
          <cell r="B391" t="str">
            <v>Dariusz</v>
          </cell>
          <cell r="C391" t="str">
            <v>FLASIŃSKI</v>
          </cell>
          <cell r="D391" t="str">
            <v>LUKS Jedynka Częstochowa</v>
          </cell>
        </row>
        <row r="392">
          <cell r="A392" t="str">
            <v>F0973</v>
          </cell>
          <cell r="B392" t="str">
            <v>Marlena</v>
          </cell>
          <cell r="C392" t="str">
            <v>FLIS</v>
          </cell>
          <cell r="D392" t="str">
            <v>SKB Piast Słupsk</v>
          </cell>
        </row>
        <row r="393">
          <cell r="A393" t="str">
            <v>F4107</v>
          </cell>
          <cell r="B393" t="str">
            <v>Karolina</v>
          </cell>
          <cell r="C393" t="str">
            <v>FORELLE</v>
          </cell>
          <cell r="D393" t="str">
            <v>UKS Iskra Babimost</v>
          </cell>
        </row>
        <row r="394">
          <cell r="A394" t="str">
            <v>F4890</v>
          </cell>
          <cell r="B394" t="str">
            <v>Adam</v>
          </cell>
          <cell r="C394" t="str">
            <v>FORNALCZYK</v>
          </cell>
          <cell r="D394" t="str">
            <v>KS Wesoła Warszawa</v>
          </cell>
        </row>
        <row r="395">
          <cell r="A395" t="str">
            <v>F0112</v>
          </cell>
          <cell r="B395" t="str">
            <v>Joanna</v>
          </cell>
          <cell r="C395" t="str">
            <v>FORYŚ</v>
          </cell>
          <cell r="D395" t="str">
            <v>----</v>
          </cell>
        </row>
        <row r="396">
          <cell r="A396" t="str">
            <v>F4371</v>
          </cell>
          <cell r="B396" t="str">
            <v>Agnieszka</v>
          </cell>
          <cell r="C396" t="str">
            <v>FORYTA</v>
          </cell>
          <cell r="D396" t="str">
            <v>STB Energia Lubliniec</v>
          </cell>
        </row>
        <row r="397">
          <cell r="A397" t="str">
            <v>F4959</v>
          </cell>
          <cell r="B397" t="str">
            <v>Danuta</v>
          </cell>
          <cell r="C397" t="str">
            <v>FORYTA</v>
          </cell>
          <cell r="D397" t="str">
            <v>STB Energia Lubliniec</v>
          </cell>
        </row>
        <row r="398">
          <cell r="A398" t="str">
            <v>F4870</v>
          </cell>
          <cell r="B398" t="str">
            <v>Marcelina</v>
          </cell>
          <cell r="C398" t="str">
            <v>FRANCZUK</v>
          </cell>
          <cell r="D398" t="str">
            <v>MMKS Gdańsk</v>
          </cell>
        </row>
        <row r="399">
          <cell r="A399" t="str">
            <v>F4869</v>
          </cell>
          <cell r="B399" t="str">
            <v>Maurycy</v>
          </cell>
          <cell r="C399" t="str">
            <v>FRANCZUK</v>
          </cell>
          <cell r="D399" t="str">
            <v>MMKS Gdańsk</v>
          </cell>
        </row>
        <row r="400">
          <cell r="A400" t="str">
            <v>F2212</v>
          </cell>
          <cell r="B400" t="str">
            <v>Jakub</v>
          </cell>
          <cell r="C400" t="str">
            <v>FRANKE</v>
          </cell>
          <cell r="D400" t="str">
            <v>UKS Dwójka Wesoła</v>
          </cell>
        </row>
        <row r="401">
          <cell r="A401" t="str">
            <v>F4551</v>
          </cell>
          <cell r="B401" t="str">
            <v>Grzegorz</v>
          </cell>
          <cell r="C401" t="str">
            <v>FRAŚ</v>
          </cell>
          <cell r="D401" t="str">
            <v>MKS Spartakus Niepołomice</v>
          </cell>
        </row>
        <row r="402">
          <cell r="A402" t="str">
            <v>F3305</v>
          </cell>
          <cell r="B402" t="str">
            <v>Tomasz</v>
          </cell>
          <cell r="C402" t="str">
            <v>FRAŚ</v>
          </cell>
          <cell r="D402" t="str">
            <v>MKS Spartakus Niepołomice</v>
          </cell>
        </row>
        <row r="403">
          <cell r="A403" t="str">
            <v>F4652</v>
          </cell>
          <cell r="B403" t="str">
            <v>Kamil</v>
          </cell>
          <cell r="C403" t="str">
            <v>FRĄTCZAK</v>
          </cell>
          <cell r="D403" t="str">
            <v>UKS Iskra Sarbice</v>
          </cell>
        </row>
        <row r="404">
          <cell r="A404" t="str">
            <v>F4048</v>
          </cell>
          <cell r="B404" t="str">
            <v>Konrad</v>
          </cell>
          <cell r="C404" t="str">
            <v>FRĄTCZAK</v>
          </cell>
          <cell r="D404" t="str">
            <v>UKS Iskra Sarbice</v>
          </cell>
        </row>
        <row r="405">
          <cell r="A405" t="str">
            <v>F5157</v>
          </cell>
          <cell r="B405" t="str">
            <v>Karolina</v>
          </cell>
          <cell r="C405" t="str">
            <v>FREY</v>
          </cell>
          <cell r="D405" t="str">
            <v>KS Wesoła Warszawa</v>
          </cell>
        </row>
        <row r="406">
          <cell r="A406" t="str">
            <v>F3775</v>
          </cell>
          <cell r="B406" t="str">
            <v>Bartosz</v>
          </cell>
          <cell r="C406" t="str">
            <v>FRONTCZAK</v>
          </cell>
          <cell r="D406" t="str">
            <v>UKS Orkan Przeźmierowo</v>
          </cell>
        </row>
        <row r="407">
          <cell r="A407" t="str">
            <v>F4865</v>
          </cell>
          <cell r="B407" t="str">
            <v>Kamila</v>
          </cell>
          <cell r="C407" t="str">
            <v>FRONTCZAK</v>
          </cell>
          <cell r="D407" t="str">
            <v>MKS Orlicz Suchedniów</v>
          </cell>
        </row>
        <row r="408">
          <cell r="A408" t="str">
            <v>F3973</v>
          </cell>
          <cell r="B408" t="str">
            <v>Przemysław</v>
          </cell>
          <cell r="C408" t="str">
            <v>FRONTCZAK</v>
          </cell>
          <cell r="D408" t="str">
            <v>KS Stal Sulęcin</v>
          </cell>
        </row>
        <row r="409">
          <cell r="A409" t="str">
            <v>F4549</v>
          </cell>
          <cell r="B409" t="str">
            <v>Sandra</v>
          </cell>
          <cell r="C409" t="str">
            <v>FRYCZ</v>
          </cell>
          <cell r="D409" t="str">
            <v>MKB Lednik Miastko</v>
          </cell>
        </row>
        <row r="410">
          <cell r="A410" t="str">
            <v>F4256</v>
          </cell>
          <cell r="B410" t="str">
            <v>Kacper</v>
          </cell>
          <cell r="C410" t="str">
            <v>FRYSZCZYN</v>
          </cell>
          <cell r="D410" t="str">
            <v>KS Hubertus Zalesie Górne</v>
          </cell>
        </row>
        <row r="411">
          <cell r="A411" t="str">
            <v>F4535</v>
          </cell>
          <cell r="B411" t="str">
            <v>Elżbieta</v>
          </cell>
          <cell r="C411" t="str">
            <v>FULARCZYK</v>
          </cell>
          <cell r="D411" t="str">
            <v>----</v>
          </cell>
        </row>
        <row r="412">
          <cell r="A412" t="str">
            <v>F1404</v>
          </cell>
          <cell r="B412" t="str">
            <v>Dagmara</v>
          </cell>
          <cell r="C412" t="str">
            <v>FURTAK</v>
          </cell>
          <cell r="D412" t="str">
            <v>AZSWAT Warszawa</v>
          </cell>
        </row>
        <row r="413">
          <cell r="A413" t="str">
            <v>F3501</v>
          </cell>
          <cell r="B413" t="str">
            <v>Krystian</v>
          </cell>
          <cell r="C413" t="str">
            <v>FUTRZYŃSKI</v>
          </cell>
          <cell r="D413" t="str">
            <v>UKS Ząbkowice Dąbrowa Górn.</v>
          </cell>
        </row>
        <row r="414">
          <cell r="A414" t="str">
            <v>G4791</v>
          </cell>
          <cell r="B414" t="str">
            <v>Nestor</v>
          </cell>
          <cell r="C414" t="str">
            <v>GABRYSIAK</v>
          </cell>
          <cell r="D414" t="str">
            <v>UKSOSIR Badminton Sławno</v>
          </cell>
        </row>
        <row r="415">
          <cell r="A415" t="str">
            <v>G4180</v>
          </cell>
          <cell r="B415" t="str">
            <v>Paweł</v>
          </cell>
          <cell r="C415" t="str">
            <v>GACKOWSKI</v>
          </cell>
          <cell r="D415" t="str">
            <v>KS Chojnik Jelenia Góra</v>
          </cell>
        </row>
        <row r="416">
          <cell r="A416" t="str">
            <v>G4680</v>
          </cell>
          <cell r="B416" t="str">
            <v>Aneta</v>
          </cell>
          <cell r="C416" t="str">
            <v>GADOMSKA</v>
          </cell>
          <cell r="D416" t="str">
            <v>UTS Akro-Bad Warszawa</v>
          </cell>
        </row>
        <row r="417">
          <cell r="A417" t="str">
            <v>G4178</v>
          </cell>
          <cell r="B417" t="str">
            <v>Piotr</v>
          </cell>
          <cell r="C417" t="str">
            <v>GAJDA</v>
          </cell>
          <cell r="D417" t="str">
            <v>KS Chojnik Jelenia Góra</v>
          </cell>
        </row>
        <row r="418">
          <cell r="A418" t="str">
            <v>G5317</v>
          </cell>
          <cell r="B418" t="str">
            <v>Patrycja</v>
          </cell>
          <cell r="C418" t="str">
            <v>GAJEWSKA</v>
          </cell>
          <cell r="D418" t="str">
            <v>SKB Suwałki</v>
          </cell>
        </row>
        <row r="419">
          <cell r="A419" t="str">
            <v>G5026</v>
          </cell>
          <cell r="B419" t="str">
            <v>Maciej</v>
          </cell>
          <cell r="C419" t="str">
            <v>GAJEWSKI</v>
          </cell>
          <cell r="D419" t="str">
            <v>MKS Strzelce Opolskie</v>
          </cell>
        </row>
        <row r="420">
          <cell r="A420" t="str">
            <v>G2737</v>
          </cell>
          <cell r="B420" t="str">
            <v>Karolina</v>
          </cell>
          <cell r="C420" t="str">
            <v>GAJOS</v>
          </cell>
          <cell r="D420" t="str">
            <v>MKS Dwójka Blachownia</v>
          </cell>
        </row>
        <row r="421">
          <cell r="A421" t="str">
            <v>G1828</v>
          </cell>
          <cell r="B421" t="str">
            <v>Łukasz</v>
          </cell>
          <cell r="C421" t="str">
            <v>GAJOWNICZEK</v>
          </cell>
          <cell r="D421" t="str">
            <v>AZSOŚ Łódź</v>
          </cell>
        </row>
        <row r="422">
          <cell r="A422" t="str">
            <v>G4395</v>
          </cell>
          <cell r="B422" t="str">
            <v>Karolina</v>
          </cell>
          <cell r="C422" t="str">
            <v>GALAS</v>
          </cell>
          <cell r="D422" t="str">
            <v>UKS Siódemka Świebodzin</v>
          </cell>
        </row>
        <row r="423">
          <cell r="A423" t="str">
            <v>G3631</v>
          </cell>
          <cell r="B423" t="str">
            <v>Piotr</v>
          </cell>
          <cell r="C423" t="str">
            <v>GALIŃSKI</v>
          </cell>
          <cell r="D423" t="str">
            <v>UKSOSIR Badminton Sławno</v>
          </cell>
        </row>
        <row r="424">
          <cell r="A424" t="str">
            <v>G4818</v>
          </cell>
          <cell r="B424" t="str">
            <v>Karol</v>
          </cell>
          <cell r="C424" t="str">
            <v>GAŁAN</v>
          </cell>
          <cell r="D424" t="str">
            <v>MKS Spartakus Niepołomice</v>
          </cell>
        </row>
        <row r="425">
          <cell r="A425" t="str">
            <v>G4725</v>
          </cell>
          <cell r="B425" t="str">
            <v>Bartosz</v>
          </cell>
          <cell r="C425" t="str">
            <v>GAŁĄZKA</v>
          </cell>
          <cell r="D425" t="str">
            <v>LKS Technik Głubczyce</v>
          </cell>
        </row>
        <row r="426">
          <cell r="A426" t="str">
            <v>G5315</v>
          </cell>
          <cell r="B426" t="str">
            <v>Jakub</v>
          </cell>
          <cell r="C426" t="str">
            <v>GAŁĄZKA</v>
          </cell>
          <cell r="D426" t="str">
            <v>MMKS Gdańsk</v>
          </cell>
        </row>
        <row r="427">
          <cell r="A427" t="str">
            <v>G4459</v>
          </cell>
          <cell r="B427" t="str">
            <v>Karol</v>
          </cell>
          <cell r="C427" t="str">
            <v>GAŁCZYŃSKI</v>
          </cell>
          <cell r="D427" t="str">
            <v>MKS Orlicz Suchedniów</v>
          </cell>
        </row>
        <row r="428">
          <cell r="A428" t="str">
            <v>G0209</v>
          </cell>
          <cell r="B428" t="str">
            <v>Marek</v>
          </cell>
          <cell r="C428" t="str">
            <v>GAŁCZYŃSKI</v>
          </cell>
          <cell r="D428" t="str">
            <v>----</v>
          </cell>
        </row>
        <row r="429">
          <cell r="A429" t="str">
            <v>G2179</v>
          </cell>
          <cell r="B429" t="str">
            <v>Magdalena</v>
          </cell>
          <cell r="C429" t="str">
            <v>GAŁEK</v>
          </cell>
          <cell r="D429" t="str">
            <v>MKS Orlicz Suchedniów</v>
          </cell>
        </row>
        <row r="430">
          <cell r="A430" t="str">
            <v>G1652</v>
          </cell>
          <cell r="B430" t="str">
            <v>Robert</v>
          </cell>
          <cell r="C430" t="str">
            <v>GAŁEK</v>
          </cell>
          <cell r="D430" t="str">
            <v>AZSAGH Kraków</v>
          </cell>
        </row>
        <row r="431">
          <cell r="A431" t="str">
            <v>G3117</v>
          </cell>
          <cell r="B431" t="str">
            <v>Klaudia</v>
          </cell>
          <cell r="C431" t="str">
            <v>GAŃSKA</v>
          </cell>
          <cell r="D431" t="str">
            <v>ULKS U-2 Lotka Bytów</v>
          </cell>
        </row>
        <row r="432">
          <cell r="A432" t="str">
            <v>G5122</v>
          </cell>
          <cell r="B432" t="str">
            <v>Weronika</v>
          </cell>
          <cell r="C432" t="str">
            <v>GAPIŃSKA</v>
          </cell>
          <cell r="D432" t="str">
            <v>MLKS Solec Kuj.</v>
          </cell>
        </row>
        <row r="433">
          <cell r="A433" t="str">
            <v>G4344</v>
          </cell>
          <cell r="B433" t="str">
            <v>Szymon</v>
          </cell>
          <cell r="C433" t="str">
            <v>GAPIŃSKI</v>
          </cell>
          <cell r="D433" t="str">
            <v>UKS 70 Płock</v>
          </cell>
        </row>
        <row r="434">
          <cell r="A434" t="str">
            <v>G5478</v>
          </cell>
          <cell r="B434" t="str">
            <v>Paulina</v>
          </cell>
          <cell r="C434" t="str">
            <v>GAPSA</v>
          </cell>
          <cell r="D434" t="str">
            <v>UKS Iskra Sarbice</v>
          </cell>
        </row>
        <row r="435">
          <cell r="A435" t="str">
            <v>G  06</v>
          </cell>
          <cell r="B435" t="str">
            <v>Katarzyna</v>
          </cell>
          <cell r="C435" t="str">
            <v>GARBACKA</v>
          </cell>
          <cell r="D435" t="str">
            <v>AZSUW Warszawa</v>
          </cell>
        </row>
        <row r="436">
          <cell r="A436" t="str">
            <v>G4584</v>
          </cell>
          <cell r="B436" t="str">
            <v>Adam</v>
          </cell>
          <cell r="C436" t="str">
            <v>GARBALA</v>
          </cell>
          <cell r="D436" t="str">
            <v>MKS Orlicz Suchedniów</v>
          </cell>
        </row>
        <row r="437">
          <cell r="A437" t="str">
            <v>G5668</v>
          </cell>
          <cell r="B437" t="str">
            <v>Agnieszka</v>
          </cell>
          <cell r="C437" t="str">
            <v>GARBOWSKA</v>
          </cell>
          <cell r="D437" t="str">
            <v>LUKS Badminton Choroszcz</v>
          </cell>
        </row>
        <row r="438">
          <cell r="A438" t="str">
            <v>G3485</v>
          </cell>
          <cell r="B438" t="str">
            <v>Damian</v>
          </cell>
          <cell r="C438" t="str">
            <v>GARBOWSKI</v>
          </cell>
          <cell r="D438" t="str">
            <v>LUKS Badminton Choroszcz</v>
          </cell>
        </row>
        <row r="439">
          <cell r="A439" t="str">
            <v>G4859</v>
          </cell>
          <cell r="B439" t="str">
            <v>Daniel</v>
          </cell>
          <cell r="C439" t="str">
            <v>GARBOWSKI</v>
          </cell>
          <cell r="D439" t="str">
            <v>LUKS Badminton Choroszcz</v>
          </cell>
        </row>
        <row r="440">
          <cell r="A440" t="str">
            <v>G0172</v>
          </cell>
          <cell r="B440" t="str">
            <v>Leszek</v>
          </cell>
          <cell r="C440" t="str">
            <v>GASIK</v>
          </cell>
          <cell r="D440" t="str">
            <v>BKS Kolejarz Częstochowa</v>
          </cell>
        </row>
        <row r="441">
          <cell r="A441" t="str">
            <v>G3395</v>
          </cell>
          <cell r="B441" t="str">
            <v>Bolesław</v>
          </cell>
          <cell r="C441" t="str">
            <v>GASIŃSKI</v>
          </cell>
          <cell r="D441" t="str">
            <v>----</v>
          </cell>
        </row>
        <row r="442">
          <cell r="A442" t="str">
            <v>G2704</v>
          </cell>
          <cell r="B442" t="str">
            <v>Andrzej</v>
          </cell>
          <cell r="C442" t="str">
            <v>GASZ</v>
          </cell>
          <cell r="D442" t="str">
            <v>----</v>
          </cell>
        </row>
        <row r="443">
          <cell r="A443" t="str">
            <v>G0524</v>
          </cell>
          <cell r="B443" t="str">
            <v>Paweł</v>
          </cell>
          <cell r="C443" t="str">
            <v>GASZ</v>
          </cell>
          <cell r="D443" t="str">
            <v>----</v>
          </cell>
        </row>
        <row r="444">
          <cell r="A444" t="str">
            <v>G4025</v>
          </cell>
          <cell r="B444" t="str">
            <v>Damian</v>
          </cell>
          <cell r="C444" t="str">
            <v>GASZTYK</v>
          </cell>
          <cell r="D444" t="str">
            <v>UKS Iskra Babimost</v>
          </cell>
        </row>
        <row r="445">
          <cell r="A445" t="str">
            <v>G4987</v>
          </cell>
          <cell r="B445" t="str">
            <v>Damian</v>
          </cell>
          <cell r="C445" t="str">
            <v>GAUZA</v>
          </cell>
          <cell r="D445" t="str">
            <v>----</v>
          </cell>
        </row>
        <row r="446">
          <cell r="A446" t="str">
            <v>G0886</v>
          </cell>
          <cell r="B446" t="str">
            <v>Dawid</v>
          </cell>
          <cell r="C446" t="str">
            <v>GĄSIOR</v>
          </cell>
          <cell r="D446" t="str">
            <v>UKS Orbitek Straszęcin</v>
          </cell>
        </row>
        <row r="447">
          <cell r="A447" t="str">
            <v>G5231</v>
          </cell>
          <cell r="B447" t="str">
            <v>Sebastian</v>
          </cell>
          <cell r="C447" t="str">
            <v>GĄSIOR</v>
          </cell>
          <cell r="D447" t="str">
            <v>UKS Orbitek Straszęcin</v>
          </cell>
        </row>
        <row r="448">
          <cell r="A448" t="str">
            <v>G2048</v>
          </cell>
          <cell r="B448" t="str">
            <v>Małgorzata</v>
          </cell>
          <cell r="C448" t="str">
            <v>GĄSKA</v>
          </cell>
          <cell r="D448" t="str">
            <v>UKS Kiko Zamość</v>
          </cell>
        </row>
        <row r="449">
          <cell r="A449" t="str">
            <v>G5183</v>
          </cell>
          <cell r="B449" t="str">
            <v>Szymon</v>
          </cell>
          <cell r="C449" t="str">
            <v>GĄSKA</v>
          </cell>
          <cell r="D449" t="str">
            <v>UKS Kiko Zamość</v>
          </cell>
        </row>
        <row r="450">
          <cell r="A450" t="str">
            <v>G5155</v>
          </cell>
          <cell r="B450" t="str">
            <v>Dawid</v>
          </cell>
          <cell r="C450" t="str">
            <v>GEMZICKI</v>
          </cell>
          <cell r="D450" t="str">
            <v>----</v>
          </cell>
        </row>
        <row r="451">
          <cell r="A451" t="str">
            <v>G4020</v>
          </cell>
          <cell r="B451" t="str">
            <v>Dominik</v>
          </cell>
          <cell r="C451" t="str">
            <v>GERLACH</v>
          </cell>
          <cell r="D451" t="str">
            <v>KS Chojnik Jelenia Góra</v>
          </cell>
        </row>
        <row r="452">
          <cell r="A452" t="str">
            <v>G5360</v>
          </cell>
          <cell r="B452" t="str">
            <v>Cyprian</v>
          </cell>
          <cell r="C452" t="str">
            <v>GERWATOWSKI</v>
          </cell>
          <cell r="D452" t="str">
            <v>----</v>
          </cell>
        </row>
        <row r="453">
          <cell r="A453" t="str">
            <v>G3854</v>
          </cell>
          <cell r="B453" t="str">
            <v>Katarzyna</v>
          </cell>
          <cell r="C453" t="str">
            <v>GĘSICKA</v>
          </cell>
          <cell r="D453" t="str">
            <v>KS Hubertus Zalesie Górne</v>
          </cell>
        </row>
        <row r="454">
          <cell r="A454" t="str">
            <v>G4468</v>
          </cell>
          <cell r="B454" t="str">
            <v>Szymon</v>
          </cell>
          <cell r="C454" t="str">
            <v>GIBAŁA</v>
          </cell>
          <cell r="D454" t="str">
            <v>UKS Plesbad Pszczyna</v>
          </cell>
        </row>
        <row r="455">
          <cell r="A455" t="str">
            <v>G4333</v>
          </cell>
          <cell r="B455" t="str">
            <v>Michał</v>
          </cell>
          <cell r="C455" t="str">
            <v>GIELECKI</v>
          </cell>
          <cell r="D455" t="str">
            <v>UKS Kiko Zamość</v>
          </cell>
        </row>
        <row r="456">
          <cell r="A456" t="str">
            <v>G4054</v>
          </cell>
          <cell r="B456" t="str">
            <v>Mateusz</v>
          </cell>
          <cell r="C456" t="str">
            <v>GIEŁAŻYN</v>
          </cell>
          <cell r="D456" t="str">
            <v>MUKS 5 Chełm</v>
          </cell>
        </row>
        <row r="457">
          <cell r="A457" t="str">
            <v>G4055</v>
          </cell>
          <cell r="B457" t="str">
            <v>Paweł</v>
          </cell>
          <cell r="C457" t="str">
            <v>GIEŁAŻYN</v>
          </cell>
          <cell r="D457" t="str">
            <v>MUKS 5 Chełm</v>
          </cell>
        </row>
        <row r="458">
          <cell r="A458" t="str">
            <v>G5664</v>
          </cell>
          <cell r="B458" t="str">
            <v>Agnieszka</v>
          </cell>
          <cell r="C458" t="str">
            <v>GIERLACH</v>
          </cell>
          <cell r="D458" t="str">
            <v>UKS Jagiellonka Medyka</v>
          </cell>
        </row>
        <row r="459">
          <cell r="A459" t="str">
            <v>G5227</v>
          </cell>
          <cell r="B459" t="str">
            <v>Tomasz</v>
          </cell>
          <cell r="C459" t="str">
            <v>GIERMATA</v>
          </cell>
          <cell r="D459" t="str">
            <v>UKS Orbitek Straszęcin</v>
          </cell>
        </row>
        <row r="460">
          <cell r="A460" t="str">
            <v>G1083</v>
          </cell>
          <cell r="B460" t="str">
            <v>Kazimierz</v>
          </cell>
          <cell r="C460" t="str">
            <v>GIERYSZEWSKI</v>
          </cell>
          <cell r="D460" t="str">
            <v>----</v>
          </cell>
        </row>
        <row r="461">
          <cell r="A461" t="str">
            <v>G4577</v>
          </cell>
          <cell r="B461" t="str">
            <v>Jakub</v>
          </cell>
          <cell r="C461" t="str">
            <v>GIREŃ</v>
          </cell>
          <cell r="D461" t="str">
            <v>MKS Strzelce Opolskie</v>
          </cell>
        </row>
        <row r="462">
          <cell r="A462" t="str">
            <v>G4338</v>
          </cell>
          <cell r="B462" t="str">
            <v>Dawid</v>
          </cell>
          <cell r="C462" t="str">
            <v>GIRTLER</v>
          </cell>
          <cell r="D462" t="str">
            <v>KKS Ruch Piotrków Tryb.</v>
          </cell>
        </row>
        <row r="463">
          <cell r="A463" t="str">
            <v>G2180</v>
          </cell>
          <cell r="B463" t="str">
            <v>Krzysztof</v>
          </cell>
          <cell r="C463" t="str">
            <v>GLIJER</v>
          </cell>
          <cell r="D463" t="str">
            <v>MKS Orlicz Suchedniów</v>
          </cell>
        </row>
        <row r="464">
          <cell r="A464" t="str">
            <v>G3273</v>
          </cell>
          <cell r="B464" t="str">
            <v>Zuzanna</v>
          </cell>
          <cell r="C464" t="str">
            <v>GLIJER</v>
          </cell>
          <cell r="D464" t="str">
            <v>MKS Orlicz Suchedniów</v>
          </cell>
        </row>
        <row r="465">
          <cell r="A465" t="str">
            <v>G5057</v>
          </cell>
          <cell r="B465" t="str">
            <v>Rafał</v>
          </cell>
          <cell r="C465" t="str">
            <v>GLINICKI</v>
          </cell>
          <cell r="D465" t="str">
            <v>----</v>
          </cell>
        </row>
        <row r="466">
          <cell r="A466" t="str">
            <v>G1456</v>
          </cell>
          <cell r="B466" t="str">
            <v>Robert</v>
          </cell>
          <cell r="C466" t="str">
            <v>GŁADYCH</v>
          </cell>
          <cell r="D466" t="str">
            <v>----</v>
          </cell>
        </row>
        <row r="467">
          <cell r="A467" t="str">
            <v>G3817</v>
          </cell>
          <cell r="B467" t="str">
            <v>Iwona</v>
          </cell>
          <cell r="C467" t="str">
            <v>GŁADYSZ</v>
          </cell>
          <cell r="D467" t="str">
            <v>UMKS Junis Szczucin</v>
          </cell>
        </row>
        <row r="468">
          <cell r="A468" t="str">
            <v>G4511</v>
          </cell>
          <cell r="B468" t="str">
            <v>Paweł</v>
          </cell>
          <cell r="C468" t="str">
            <v>GŁAŻEWSKI</v>
          </cell>
          <cell r="D468" t="str">
            <v>----</v>
          </cell>
        </row>
        <row r="469">
          <cell r="A469" t="str">
            <v>G3895</v>
          </cell>
          <cell r="B469" t="str">
            <v>Angelika</v>
          </cell>
          <cell r="C469" t="str">
            <v>GŁĄB</v>
          </cell>
          <cell r="D469" t="str">
            <v>UKS Ostrówek</v>
          </cell>
        </row>
        <row r="470">
          <cell r="A470" t="str">
            <v>G3894</v>
          </cell>
          <cell r="B470" t="str">
            <v>Arkadiusz</v>
          </cell>
          <cell r="C470" t="str">
            <v>GŁĄB</v>
          </cell>
          <cell r="D470" t="str">
            <v>UKS Ostrówek</v>
          </cell>
        </row>
        <row r="471">
          <cell r="A471" t="str">
            <v>G2269</v>
          </cell>
          <cell r="B471" t="str">
            <v>Anna</v>
          </cell>
          <cell r="C471" t="str">
            <v>GŁĘBOCKA</v>
          </cell>
          <cell r="D471" t="str">
            <v>UKS Kiko Zamość</v>
          </cell>
        </row>
        <row r="472">
          <cell r="A472" t="str">
            <v>G2270</v>
          </cell>
          <cell r="B472" t="str">
            <v>Maciej</v>
          </cell>
          <cell r="C472" t="str">
            <v>GŁĘBOCKI</v>
          </cell>
          <cell r="D472" t="str">
            <v>UKS Kiko Zamość</v>
          </cell>
        </row>
        <row r="473">
          <cell r="A473" t="str">
            <v>G3671</v>
          </cell>
          <cell r="B473" t="str">
            <v>Karolina</v>
          </cell>
          <cell r="C473" t="str">
            <v>GŁODOWSKA</v>
          </cell>
          <cell r="D473" t="str">
            <v>MKB Lednik Miastko</v>
          </cell>
        </row>
        <row r="474">
          <cell r="A474" t="str">
            <v>G4436</v>
          </cell>
          <cell r="B474" t="str">
            <v>Zofia</v>
          </cell>
          <cell r="C474" t="str">
            <v>GŁODOWSKA</v>
          </cell>
          <cell r="D474" t="str">
            <v>AZSWAT Warszawa</v>
          </cell>
        </row>
        <row r="475">
          <cell r="A475" t="str">
            <v>G5628</v>
          </cell>
          <cell r="B475" t="str">
            <v>Maciej</v>
          </cell>
          <cell r="C475" t="str">
            <v>GŁOŚNY</v>
          </cell>
          <cell r="D475" t="str">
            <v>KS Match Point Ślęza</v>
          </cell>
        </row>
        <row r="476">
          <cell r="A476" t="str">
            <v>G2661</v>
          </cell>
          <cell r="B476" t="str">
            <v>Diana</v>
          </cell>
          <cell r="C476" t="str">
            <v>GŁOWACKA</v>
          </cell>
          <cell r="D476" t="str">
            <v>LUKS Księżyno</v>
          </cell>
        </row>
        <row r="477">
          <cell r="A477" t="str">
            <v>G3902</v>
          </cell>
          <cell r="B477" t="str">
            <v>Klaudia</v>
          </cell>
          <cell r="C477" t="str">
            <v>GŁOWACKA</v>
          </cell>
          <cell r="D477" t="str">
            <v>LUKS Księżyno</v>
          </cell>
        </row>
        <row r="478">
          <cell r="A478" t="str">
            <v>G5613</v>
          </cell>
          <cell r="B478" t="str">
            <v>Michał</v>
          </cell>
          <cell r="C478" t="str">
            <v>GMYZ</v>
          </cell>
          <cell r="D478" t="str">
            <v>UKS Kiko Zamość</v>
          </cell>
        </row>
        <row r="479">
          <cell r="A479" t="str">
            <v>G3205</v>
          </cell>
          <cell r="B479" t="str">
            <v>Anna</v>
          </cell>
          <cell r="C479" t="str">
            <v>GOC</v>
          </cell>
          <cell r="D479" t="str">
            <v>UKS Plesbad Pszczyna</v>
          </cell>
        </row>
        <row r="480">
          <cell r="A480" t="str">
            <v>G3672</v>
          </cell>
          <cell r="B480" t="str">
            <v>Kamil</v>
          </cell>
          <cell r="C480" t="str">
            <v>GOCAN</v>
          </cell>
          <cell r="D480" t="str">
            <v>MKB Lednik Miastko</v>
          </cell>
        </row>
        <row r="481">
          <cell r="A481" t="str">
            <v>G4543</v>
          </cell>
          <cell r="B481" t="str">
            <v>Arkadiusz</v>
          </cell>
          <cell r="C481" t="str">
            <v>GOJŻEWSKI</v>
          </cell>
          <cell r="D481" t="str">
            <v>UKS Piast-B Kobylnica</v>
          </cell>
        </row>
        <row r="482">
          <cell r="A482" t="str">
            <v>G5469</v>
          </cell>
          <cell r="B482" t="str">
            <v>Paulina</v>
          </cell>
          <cell r="C482" t="str">
            <v>GOLA</v>
          </cell>
          <cell r="D482" t="str">
            <v>KS Chojnik Jelenia Góra</v>
          </cell>
        </row>
        <row r="483">
          <cell r="A483" t="str">
            <v>G3068</v>
          </cell>
          <cell r="B483" t="str">
            <v>Ewa</v>
          </cell>
          <cell r="C483" t="str">
            <v>GOLAŃSKA</v>
          </cell>
          <cell r="D483" t="str">
            <v>----</v>
          </cell>
        </row>
        <row r="484">
          <cell r="A484" t="str">
            <v>G1054</v>
          </cell>
          <cell r="B484" t="str">
            <v>Emilia</v>
          </cell>
          <cell r="C484" t="str">
            <v>GOLDWASSER</v>
          </cell>
          <cell r="D484" t="str">
            <v>UKS 2 Sobótka</v>
          </cell>
        </row>
        <row r="485">
          <cell r="A485" t="str">
            <v>G3508</v>
          </cell>
          <cell r="B485" t="str">
            <v>Jagoda</v>
          </cell>
          <cell r="C485" t="str">
            <v>GOLDWASSER</v>
          </cell>
          <cell r="D485" t="str">
            <v>UKS 2 Sobótka</v>
          </cell>
        </row>
        <row r="486">
          <cell r="A486" t="str">
            <v>G5319</v>
          </cell>
          <cell r="B486" t="str">
            <v>Magdalena</v>
          </cell>
          <cell r="C486" t="str">
            <v>GOLDWASSER</v>
          </cell>
          <cell r="D486" t="str">
            <v>UKS Astra Wrocław</v>
          </cell>
        </row>
        <row r="487">
          <cell r="A487" t="str">
            <v>G3382</v>
          </cell>
          <cell r="B487" t="str">
            <v>Zbigniew</v>
          </cell>
          <cell r="C487" t="str">
            <v>GOLDWASSER</v>
          </cell>
          <cell r="D487" t="str">
            <v>UKS 2 Sobótka</v>
          </cell>
        </row>
        <row r="488">
          <cell r="A488" t="str">
            <v>G5320</v>
          </cell>
          <cell r="B488" t="str">
            <v>Maja</v>
          </cell>
          <cell r="C488" t="str">
            <v>GOLEMIEC</v>
          </cell>
          <cell r="D488" t="str">
            <v>UKS Astra Wrocław</v>
          </cell>
        </row>
        <row r="489">
          <cell r="A489" t="str">
            <v>G3113</v>
          </cell>
          <cell r="B489" t="str">
            <v>Karolina</v>
          </cell>
          <cell r="C489" t="str">
            <v>GOLENIA</v>
          </cell>
          <cell r="D489" t="str">
            <v>UKS Sokół Ropczyce</v>
          </cell>
        </row>
        <row r="490">
          <cell r="A490" t="str">
            <v>G3411</v>
          </cell>
          <cell r="B490" t="str">
            <v>Magdalena</v>
          </cell>
          <cell r="C490" t="str">
            <v>GOLENIA</v>
          </cell>
          <cell r="D490" t="str">
            <v>UKS Sokół Ropczyce</v>
          </cell>
        </row>
        <row r="491">
          <cell r="A491" t="str">
            <v>G5610</v>
          </cell>
          <cell r="B491" t="str">
            <v>Szymon</v>
          </cell>
          <cell r="C491" t="str">
            <v>GOLISZEWSKI</v>
          </cell>
          <cell r="D491" t="str">
            <v>UKS Dwójka Wesoła</v>
          </cell>
        </row>
        <row r="492">
          <cell r="A492" t="str">
            <v>G4056</v>
          </cell>
          <cell r="B492" t="str">
            <v>Krystian</v>
          </cell>
          <cell r="C492" t="str">
            <v>GOLUCH</v>
          </cell>
          <cell r="D492" t="str">
            <v>UTS Akro-Bad Warszawa</v>
          </cell>
        </row>
        <row r="493">
          <cell r="A493" t="str">
            <v>G4108</v>
          </cell>
          <cell r="B493" t="str">
            <v>Katarzyna</v>
          </cell>
          <cell r="C493" t="str">
            <v>GOLUSIK</v>
          </cell>
          <cell r="D493" t="str">
            <v>UKS Iskra Babimost</v>
          </cell>
        </row>
        <row r="494">
          <cell r="A494" t="str">
            <v>G5543</v>
          </cell>
          <cell r="B494" t="str">
            <v>Katarzyna</v>
          </cell>
          <cell r="C494" t="str">
            <v>GOŁĄBEK</v>
          </cell>
          <cell r="D494" t="str">
            <v>MMKS Kędzierzyn-Koźle</v>
          </cell>
        </row>
        <row r="495">
          <cell r="A495" t="str">
            <v>G3449</v>
          </cell>
          <cell r="B495" t="str">
            <v>Arkadiusz</v>
          </cell>
          <cell r="C495" t="str">
            <v>GOŁĘBIEWSKI</v>
          </cell>
          <cell r="D495" t="str">
            <v>UKS 70 Płock</v>
          </cell>
        </row>
        <row r="496">
          <cell r="A496" t="str">
            <v>G1142</v>
          </cell>
          <cell r="B496" t="str">
            <v>Damian</v>
          </cell>
          <cell r="C496" t="str">
            <v>GOŁĘBIEWSKI</v>
          </cell>
          <cell r="D496" t="str">
            <v>AZSUWM Olsztyn</v>
          </cell>
        </row>
        <row r="497">
          <cell r="A497" t="str">
            <v>G3284</v>
          </cell>
          <cell r="B497" t="str">
            <v>Katarzyna</v>
          </cell>
          <cell r="C497" t="str">
            <v>GOŁĘBIOWSKA</v>
          </cell>
          <cell r="D497" t="str">
            <v>KS Masovia Płock</v>
          </cell>
        </row>
        <row r="498">
          <cell r="A498" t="str">
            <v>G1413</v>
          </cell>
          <cell r="B498" t="str">
            <v>Małgorzata</v>
          </cell>
          <cell r="C498" t="str">
            <v>GOŁĘBIOWSKA</v>
          </cell>
          <cell r="D498" t="str">
            <v>KS Wesoła Warszawa</v>
          </cell>
        </row>
        <row r="499">
          <cell r="A499" t="str">
            <v>G4559</v>
          </cell>
          <cell r="B499" t="str">
            <v>Maciej</v>
          </cell>
          <cell r="C499" t="str">
            <v>GOMOŁA</v>
          </cell>
          <cell r="D499" t="str">
            <v>KS Masovia Płock</v>
          </cell>
        </row>
        <row r="500">
          <cell r="A500" t="str">
            <v>G4560</v>
          </cell>
          <cell r="B500" t="str">
            <v>Michał</v>
          </cell>
          <cell r="C500" t="str">
            <v>GOMOŁA</v>
          </cell>
          <cell r="D500" t="str">
            <v>KS Masovia Płock</v>
          </cell>
        </row>
        <row r="501">
          <cell r="A501" t="str">
            <v>G1337</v>
          </cell>
          <cell r="B501" t="str">
            <v>Krzysztof</v>
          </cell>
          <cell r="C501" t="str">
            <v>GONTARSKI</v>
          </cell>
          <cell r="D501" t="str">
            <v>KS Wesoła Warszawa</v>
          </cell>
        </row>
        <row r="502">
          <cell r="A502" t="str">
            <v>G4454</v>
          </cell>
          <cell r="B502" t="str">
            <v>Karol</v>
          </cell>
          <cell r="C502" t="str">
            <v>GONTARZ</v>
          </cell>
          <cell r="D502" t="str">
            <v>LUKS Krokus Góralice</v>
          </cell>
        </row>
        <row r="503">
          <cell r="A503" t="str">
            <v>G3392</v>
          </cell>
          <cell r="B503" t="str">
            <v>Michał</v>
          </cell>
          <cell r="C503" t="str">
            <v>GONTARZ</v>
          </cell>
          <cell r="D503" t="str">
            <v>KKS Warmia Olsztyn</v>
          </cell>
        </row>
        <row r="504">
          <cell r="A504" t="str">
            <v>G2375</v>
          </cell>
          <cell r="B504" t="str">
            <v>Paweł</v>
          </cell>
          <cell r="C504" t="str">
            <v>GONTARZ</v>
          </cell>
          <cell r="D504" t="str">
            <v>----</v>
          </cell>
        </row>
        <row r="505">
          <cell r="A505" t="str">
            <v>G4816</v>
          </cell>
          <cell r="B505" t="str">
            <v>Dobromir</v>
          </cell>
          <cell r="C505" t="str">
            <v>GORDIĆ</v>
          </cell>
          <cell r="D505" t="str">
            <v>UKS Hubal Białystok</v>
          </cell>
        </row>
        <row r="506">
          <cell r="A506" t="str">
            <v>G5275</v>
          </cell>
          <cell r="B506" t="str">
            <v>Konrad</v>
          </cell>
          <cell r="C506" t="str">
            <v>GORGOL</v>
          </cell>
          <cell r="D506" t="str">
            <v>PMKS Chrobry Piotrowice</v>
          </cell>
        </row>
        <row r="507">
          <cell r="A507" t="str">
            <v>G4305</v>
          </cell>
          <cell r="B507" t="str">
            <v>Jakub</v>
          </cell>
          <cell r="C507" t="str">
            <v>GORZKOWSKI</v>
          </cell>
          <cell r="D507" t="str">
            <v>UKS 15 Kędzierzyn-Koźle</v>
          </cell>
        </row>
        <row r="508">
          <cell r="A508" t="str">
            <v>G3752</v>
          </cell>
          <cell r="B508" t="str">
            <v>Martyna</v>
          </cell>
          <cell r="C508" t="str">
            <v>GOSTOMCZYK</v>
          </cell>
          <cell r="D508" t="str">
            <v>UKSOSIR Badminton Sławno</v>
          </cell>
        </row>
        <row r="509">
          <cell r="A509" t="str">
            <v>G4208</v>
          </cell>
          <cell r="B509" t="str">
            <v>Aleksandra</v>
          </cell>
          <cell r="C509" t="str">
            <v>GOSZCZYŃSKA</v>
          </cell>
          <cell r="D509" t="str">
            <v>UKSB Milenium Warszawa</v>
          </cell>
        </row>
        <row r="510">
          <cell r="A510" t="str">
            <v>G3976</v>
          </cell>
          <cell r="B510" t="str">
            <v>Agata</v>
          </cell>
          <cell r="C510" t="str">
            <v>GOŚCIŁO</v>
          </cell>
          <cell r="D510" t="str">
            <v>KS Stal Sulęcin</v>
          </cell>
        </row>
        <row r="511">
          <cell r="A511" t="str">
            <v>G3966</v>
          </cell>
          <cell r="B511" t="str">
            <v>Daniel</v>
          </cell>
          <cell r="C511" t="str">
            <v>GOŚCIŁO</v>
          </cell>
          <cell r="D511" t="str">
            <v>KS Stal Sulęcin</v>
          </cell>
        </row>
        <row r="512">
          <cell r="A512" t="str">
            <v>G5363</v>
          </cell>
          <cell r="B512" t="str">
            <v>Łukasz</v>
          </cell>
          <cell r="C512" t="str">
            <v>GÓRA</v>
          </cell>
          <cell r="D512" t="str">
            <v>PMKS Chrobry Piotrowice</v>
          </cell>
        </row>
        <row r="513">
          <cell r="A513" t="str">
            <v>G5451</v>
          </cell>
          <cell r="B513" t="str">
            <v>Kacper</v>
          </cell>
          <cell r="C513" t="str">
            <v>GÓRNIAK</v>
          </cell>
          <cell r="D513" t="str">
            <v>KS Chojnik Jelenia Góra</v>
          </cell>
        </row>
        <row r="514">
          <cell r="A514" t="str">
            <v>G5614</v>
          </cell>
          <cell r="B514" t="str">
            <v>Weronika</v>
          </cell>
          <cell r="C514" t="str">
            <v>GÓRNIAK</v>
          </cell>
          <cell r="D514" t="str">
            <v>AZSUW Warszawa</v>
          </cell>
        </row>
        <row r="515">
          <cell r="A515" t="str">
            <v>G4812</v>
          </cell>
          <cell r="B515" t="str">
            <v>Klaudia</v>
          </cell>
          <cell r="C515" t="str">
            <v>GÓRSKA</v>
          </cell>
          <cell r="D515" t="str">
            <v>UKS Hubal Białystok</v>
          </cell>
        </row>
        <row r="516">
          <cell r="A516" t="str">
            <v>G2069</v>
          </cell>
          <cell r="B516" t="str">
            <v>Grzegorz</v>
          </cell>
          <cell r="C516" t="str">
            <v>GÓRSKI</v>
          </cell>
          <cell r="D516" t="str">
            <v>----</v>
          </cell>
        </row>
        <row r="517">
          <cell r="A517" t="str">
            <v>G4310</v>
          </cell>
          <cell r="B517" t="str">
            <v>Klaudia</v>
          </cell>
          <cell r="C517" t="str">
            <v>GRABANIA</v>
          </cell>
          <cell r="D517" t="str">
            <v>UKS Bursztyn Gdańsk</v>
          </cell>
        </row>
        <row r="518">
          <cell r="A518" t="str">
            <v>G3565</v>
          </cell>
          <cell r="B518" t="str">
            <v>Ewa</v>
          </cell>
          <cell r="C518" t="str">
            <v>GRABEK</v>
          </cell>
          <cell r="D518" t="str">
            <v>UKS Hubal Białystok</v>
          </cell>
        </row>
        <row r="519">
          <cell r="A519" t="str">
            <v>G5511</v>
          </cell>
          <cell r="B519" t="str">
            <v>Krzysztof</v>
          </cell>
          <cell r="C519" t="str">
            <v>GRABEK</v>
          </cell>
          <cell r="D519" t="str">
            <v>----</v>
          </cell>
        </row>
        <row r="520">
          <cell r="A520" t="str">
            <v>G4784</v>
          </cell>
          <cell r="B520" t="str">
            <v>Andrzej</v>
          </cell>
          <cell r="C520" t="str">
            <v>GRABIŃSKI</v>
          </cell>
          <cell r="D520" t="str">
            <v>----</v>
          </cell>
        </row>
        <row r="521">
          <cell r="A521" t="str">
            <v>G4455</v>
          </cell>
          <cell r="B521" t="str">
            <v>Katarzyna</v>
          </cell>
          <cell r="C521" t="str">
            <v>GRABOWICZ</v>
          </cell>
          <cell r="D521" t="str">
            <v>LUKS Krokus Góralice</v>
          </cell>
        </row>
        <row r="522">
          <cell r="A522" t="str">
            <v>G5536</v>
          </cell>
          <cell r="B522" t="str">
            <v>Filip</v>
          </cell>
          <cell r="C522" t="str">
            <v>GRABOWSKI</v>
          </cell>
          <cell r="D522" t="str">
            <v>SKB Suwałki</v>
          </cell>
        </row>
        <row r="523">
          <cell r="A523" t="str">
            <v>G3385</v>
          </cell>
          <cell r="B523" t="str">
            <v>Michał</v>
          </cell>
          <cell r="C523" t="str">
            <v>GRABOWSKI</v>
          </cell>
          <cell r="D523" t="str">
            <v>MKB Lednik Miastko</v>
          </cell>
        </row>
        <row r="524">
          <cell r="A524" t="str">
            <v>G4904</v>
          </cell>
          <cell r="B524" t="str">
            <v>Paweł</v>
          </cell>
          <cell r="C524" t="str">
            <v>GRABOWSKI</v>
          </cell>
          <cell r="D524" t="str">
            <v>----</v>
          </cell>
        </row>
        <row r="525">
          <cell r="A525" t="str">
            <v>G4081</v>
          </cell>
          <cell r="B525" t="str">
            <v>Aleksandra</v>
          </cell>
          <cell r="C525" t="str">
            <v>GRADUSZYŃSKA</v>
          </cell>
          <cell r="D525" t="str">
            <v>KS Wesoła Warszawa</v>
          </cell>
        </row>
        <row r="526">
          <cell r="A526" t="str">
            <v>G4097</v>
          </cell>
          <cell r="B526" t="str">
            <v>Adam</v>
          </cell>
          <cell r="C526" t="str">
            <v>GRALA</v>
          </cell>
          <cell r="D526" t="str">
            <v>----</v>
          </cell>
        </row>
        <row r="527">
          <cell r="A527" t="str">
            <v>G5649</v>
          </cell>
          <cell r="B527" t="str">
            <v>Wiktoria</v>
          </cell>
          <cell r="C527" t="str">
            <v>GRĄDZKA</v>
          </cell>
          <cell r="D527" t="str">
            <v>UKSB Volant Mielec</v>
          </cell>
        </row>
        <row r="528">
          <cell r="A528" t="str">
            <v>G5130</v>
          </cell>
          <cell r="B528" t="str">
            <v>Julia</v>
          </cell>
          <cell r="C528" t="str">
            <v>GRENDA</v>
          </cell>
          <cell r="D528" t="str">
            <v>UKS Korona Pabianice</v>
          </cell>
        </row>
        <row r="529">
          <cell r="A529" t="str">
            <v>G4479</v>
          </cell>
          <cell r="B529" t="str">
            <v>Kamila</v>
          </cell>
          <cell r="C529" t="str">
            <v>GRESZTA</v>
          </cell>
          <cell r="D529" t="str">
            <v>UKS Kiko Zamość</v>
          </cell>
        </row>
        <row r="530">
          <cell r="A530" t="str">
            <v>G4824</v>
          </cell>
          <cell r="B530" t="str">
            <v>Weronika</v>
          </cell>
          <cell r="C530" t="str">
            <v>GRESZTA</v>
          </cell>
          <cell r="D530" t="str">
            <v>UKS Kiko Zamość</v>
          </cell>
        </row>
        <row r="531">
          <cell r="A531" t="str">
            <v>G5125</v>
          </cell>
          <cell r="B531" t="str">
            <v>Natalia</v>
          </cell>
          <cell r="C531" t="str">
            <v>GROBELNA</v>
          </cell>
          <cell r="D531" t="str">
            <v>UKS Korona Pabianice</v>
          </cell>
        </row>
        <row r="532">
          <cell r="A532" t="str">
            <v>G5557</v>
          </cell>
          <cell r="B532" t="str">
            <v>Bartosz</v>
          </cell>
          <cell r="C532" t="str">
            <v>GROCHOCKI</v>
          </cell>
          <cell r="D532" t="str">
            <v>UKSB Volant Mielec</v>
          </cell>
        </row>
        <row r="533">
          <cell r="A533" t="str">
            <v>G4749</v>
          </cell>
          <cell r="B533" t="str">
            <v>Mikołaj</v>
          </cell>
          <cell r="C533" t="str">
            <v>GROCHOWALSKI</v>
          </cell>
          <cell r="D533" t="str">
            <v>UKSOSIR Badminton Sławno</v>
          </cell>
        </row>
        <row r="534">
          <cell r="A534" t="str">
            <v>G5445</v>
          </cell>
          <cell r="B534" t="str">
            <v>Bartosz</v>
          </cell>
          <cell r="C534" t="str">
            <v>GROCHOWSKI</v>
          </cell>
          <cell r="D534" t="str">
            <v>MMKS Gdańsk</v>
          </cell>
        </row>
        <row r="535">
          <cell r="A535" t="str">
            <v>G4348</v>
          </cell>
          <cell r="B535" t="str">
            <v>Jakub</v>
          </cell>
          <cell r="C535" t="str">
            <v>GROCHOWSKI</v>
          </cell>
          <cell r="D535" t="str">
            <v>ŚKB Harcownik Warszawa</v>
          </cell>
        </row>
        <row r="536">
          <cell r="A536" t="str">
            <v>G5457</v>
          </cell>
          <cell r="B536" t="str">
            <v>Mateusz</v>
          </cell>
          <cell r="C536" t="str">
            <v>GRUBA</v>
          </cell>
          <cell r="D536" t="str">
            <v>MKB Lednik Miastko</v>
          </cell>
        </row>
        <row r="537">
          <cell r="A537" t="str">
            <v>G3906</v>
          </cell>
          <cell r="B537" t="str">
            <v>Szymon</v>
          </cell>
          <cell r="C537" t="str">
            <v>GRUBSKI</v>
          </cell>
          <cell r="D537" t="str">
            <v>----</v>
          </cell>
        </row>
        <row r="538">
          <cell r="A538" t="str">
            <v>G2324</v>
          </cell>
          <cell r="B538" t="str">
            <v>Weronika</v>
          </cell>
          <cell r="C538" t="str">
            <v>GRUDZINA</v>
          </cell>
          <cell r="D538" t="str">
            <v>MLKS Solec Kuj.</v>
          </cell>
        </row>
        <row r="539">
          <cell r="A539" t="str">
            <v>G3185</v>
          </cell>
          <cell r="B539" t="str">
            <v>Wiktor</v>
          </cell>
          <cell r="C539" t="str">
            <v>GRUDZINA</v>
          </cell>
          <cell r="D539" t="str">
            <v>MLKS Solec Kuj.</v>
          </cell>
        </row>
        <row r="540">
          <cell r="A540" t="str">
            <v>G4931</v>
          </cell>
          <cell r="B540" t="str">
            <v>Dominik</v>
          </cell>
          <cell r="C540" t="str">
            <v>GRUDZIŃSKI</v>
          </cell>
          <cell r="D540" t="str">
            <v>SKB Suwałki</v>
          </cell>
        </row>
        <row r="541">
          <cell r="A541" t="str">
            <v>G5028</v>
          </cell>
          <cell r="B541" t="str">
            <v>Magdalena</v>
          </cell>
          <cell r="C541" t="str">
            <v>GRUNTKOWSKA</v>
          </cell>
          <cell r="D541" t="str">
            <v>MKS Strzelce Opolskie</v>
          </cell>
        </row>
        <row r="542">
          <cell r="A542" t="str">
            <v>G4271</v>
          </cell>
          <cell r="B542" t="str">
            <v>Bartosz</v>
          </cell>
          <cell r="C542" t="str">
            <v>GRUNWALD</v>
          </cell>
          <cell r="D542" t="str">
            <v>UKSB Milenium Warszawa</v>
          </cell>
        </row>
        <row r="543">
          <cell r="A543" t="str">
            <v>G4272</v>
          </cell>
          <cell r="B543" t="str">
            <v>Jerzy</v>
          </cell>
          <cell r="C543" t="str">
            <v>GRUNWALD</v>
          </cell>
          <cell r="D543" t="str">
            <v>UKSB Milenium Warszawa</v>
          </cell>
        </row>
        <row r="544">
          <cell r="A544" t="str">
            <v>G5299</v>
          </cell>
          <cell r="B544" t="str">
            <v>Stanisława</v>
          </cell>
          <cell r="C544" t="str">
            <v>GRUSZCZYŃSKA</v>
          </cell>
          <cell r="D544" t="str">
            <v>UKS KSBad Kraków</v>
          </cell>
        </row>
        <row r="545">
          <cell r="A545" t="str">
            <v>G5298</v>
          </cell>
          <cell r="B545" t="str">
            <v>Piotr</v>
          </cell>
          <cell r="C545" t="str">
            <v>GRUSZCZYŃSKI</v>
          </cell>
          <cell r="D545" t="str">
            <v>UKS KSBad Kraków</v>
          </cell>
        </row>
        <row r="546">
          <cell r="A546" t="str">
            <v>G5589</v>
          </cell>
          <cell r="B546" t="str">
            <v>Adam</v>
          </cell>
          <cell r="C546" t="str">
            <v>GRUSZKA</v>
          </cell>
          <cell r="D546" t="str">
            <v>OTB Lotka Ostrów Wlkp.</v>
          </cell>
        </row>
        <row r="547">
          <cell r="A547" t="str">
            <v>G3134</v>
          </cell>
          <cell r="B547" t="str">
            <v>Katarzyna</v>
          </cell>
          <cell r="C547" t="str">
            <v>GRUSZKA</v>
          </cell>
          <cell r="D547" t="str">
            <v>UKS Orbitek Straszęcin</v>
          </cell>
        </row>
        <row r="548">
          <cell r="A548" t="str">
            <v>G4488</v>
          </cell>
          <cell r="B548" t="str">
            <v>Piotr</v>
          </cell>
          <cell r="C548" t="str">
            <v>GRUSZKA</v>
          </cell>
          <cell r="D548" t="str">
            <v>AZSWAT Warszawa</v>
          </cell>
        </row>
        <row r="549">
          <cell r="A549" t="str">
            <v>G5504</v>
          </cell>
          <cell r="B549" t="str">
            <v>Amelia</v>
          </cell>
          <cell r="C549" t="str">
            <v>GRYGUŁA</v>
          </cell>
          <cell r="D549" t="str">
            <v>ZKB Maced Polanów</v>
          </cell>
        </row>
        <row r="550">
          <cell r="A550" t="str">
            <v>G5503</v>
          </cell>
          <cell r="B550" t="str">
            <v>Filip</v>
          </cell>
          <cell r="C550" t="str">
            <v>GRYGUŁA</v>
          </cell>
          <cell r="D550" t="str">
            <v>ZKB Maced Polanów</v>
          </cell>
        </row>
        <row r="551">
          <cell r="A551" t="str">
            <v>G4932</v>
          </cell>
          <cell r="B551" t="str">
            <v>Łukasz</v>
          </cell>
          <cell r="C551" t="str">
            <v>GRYKO</v>
          </cell>
          <cell r="D551" t="str">
            <v>UKS Hubal Białystok</v>
          </cell>
        </row>
        <row r="552">
          <cell r="A552" t="str">
            <v>G2469</v>
          </cell>
          <cell r="B552" t="str">
            <v>Michał</v>
          </cell>
          <cell r="C552" t="str">
            <v>GRZANKA</v>
          </cell>
          <cell r="D552" t="str">
            <v>MKSKSOS Kraków</v>
          </cell>
        </row>
        <row r="553">
          <cell r="A553" t="str">
            <v>G0976</v>
          </cell>
          <cell r="B553" t="str">
            <v>Mariola</v>
          </cell>
          <cell r="C553" t="str">
            <v>GRZĄDZIELSKA</v>
          </cell>
          <cell r="D553" t="str">
            <v>SKB Piast Słupsk</v>
          </cell>
        </row>
        <row r="554">
          <cell r="A554" t="str">
            <v>G4515</v>
          </cell>
          <cell r="B554" t="str">
            <v>Andrzej</v>
          </cell>
          <cell r="C554" t="str">
            <v>GRZECHNIK</v>
          </cell>
          <cell r="D554" t="str">
            <v>----</v>
          </cell>
        </row>
        <row r="555">
          <cell r="A555" t="str">
            <v>G4746</v>
          </cell>
          <cell r="B555" t="str">
            <v>Marcin</v>
          </cell>
          <cell r="C555" t="str">
            <v>GRZEGORSKI</v>
          </cell>
          <cell r="D555" t="str">
            <v>UKS Sokół Ropczyce</v>
          </cell>
        </row>
        <row r="556">
          <cell r="A556" t="str">
            <v>G2683</v>
          </cell>
          <cell r="B556" t="str">
            <v>Dawid</v>
          </cell>
          <cell r="C556" t="str">
            <v>GRZEGORZAK</v>
          </cell>
          <cell r="D556" t="str">
            <v>LKS Technik Głubczyce</v>
          </cell>
        </row>
        <row r="557">
          <cell r="A557" t="str">
            <v>G0471</v>
          </cell>
          <cell r="B557" t="str">
            <v>Julita</v>
          </cell>
          <cell r="C557" t="str">
            <v>GRZEGORZEWSKA</v>
          </cell>
          <cell r="D557" t="str">
            <v>UKS Hubal Białystok</v>
          </cell>
        </row>
        <row r="558">
          <cell r="A558" t="str">
            <v>G1701</v>
          </cell>
          <cell r="B558" t="str">
            <v>Patryk</v>
          </cell>
          <cell r="C558" t="str">
            <v>GRZEGORZEWSKI</v>
          </cell>
          <cell r="D558" t="str">
            <v>UKS Hubal Białystok</v>
          </cell>
        </row>
        <row r="559">
          <cell r="A559" t="str">
            <v>G0113</v>
          </cell>
          <cell r="B559" t="str">
            <v>Dorota</v>
          </cell>
          <cell r="C559" t="str">
            <v>GRZEJDAK</v>
          </cell>
          <cell r="D559" t="str">
            <v>UKS Kometa Sianów</v>
          </cell>
        </row>
        <row r="560">
          <cell r="A560" t="str">
            <v>G5570</v>
          </cell>
          <cell r="B560" t="str">
            <v>Paulina</v>
          </cell>
          <cell r="C560" t="str">
            <v>GRZELAK</v>
          </cell>
          <cell r="D560" t="str">
            <v>MMKS Kędzierzyn-Koźle</v>
          </cell>
        </row>
        <row r="561">
          <cell r="A561" t="str">
            <v>G4142</v>
          </cell>
          <cell r="B561" t="str">
            <v>Agnieszka</v>
          </cell>
          <cell r="C561" t="str">
            <v>GRZEMPA</v>
          </cell>
          <cell r="D561" t="str">
            <v>UKS Lotka Lubiewo</v>
          </cell>
        </row>
        <row r="562">
          <cell r="A562" t="str">
            <v>G0263</v>
          </cell>
          <cell r="B562" t="str">
            <v>Adam</v>
          </cell>
          <cell r="C562" t="str">
            <v>GRZESIAK</v>
          </cell>
          <cell r="D562" t="str">
            <v>OTB Lotka Ostrów Wlkp.</v>
          </cell>
        </row>
        <row r="563">
          <cell r="A563" t="str">
            <v>G4422</v>
          </cell>
          <cell r="B563" t="str">
            <v>Klaudia</v>
          </cell>
          <cell r="C563" t="str">
            <v>GRZESIAK</v>
          </cell>
          <cell r="D563" t="str">
            <v>OTB Lotka Ostrów Wlkp.</v>
          </cell>
        </row>
        <row r="564">
          <cell r="A564" t="str">
            <v>G4423</v>
          </cell>
          <cell r="B564" t="str">
            <v>Maja</v>
          </cell>
          <cell r="C564" t="str">
            <v>GRZESIAK</v>
          </cell>
          <cell r="D564" t="str">
            <v>OTB Lotka Ostrów Wlkp.</v>
          </cell>
        </row>
        <row r="565">
          <cell r="A565" t="str">
            <v>G2278</v>
          </cell>
          <cell r="B565" t="str">
            <v>Przemysław</v>
          </cell>
          <cell r="C565" t="str">
            <v>GRZESZKOWIAK</v>
          </cell>
          <cell r="D565" t="str">
            <v>----</v>
          </cell>
        </row>
        <row r="566">
          <cell r="A566" t="str">
            <v>G5489</v>
          </cell>
          <cell r="B566" t="str">
            <v>Gabriel</v>
          </cell>
          <cell r="C566" t="str">
            <v>GRZYB</v>
          </cell>
          <cell r="D566" t="str">
            <v>UKS Orbitek Straszęcin</v>
          </cell>
        </row>
        <row r="567">
          <cell r="A567" t="str">
            <v>G5058</v>
          </cell>
          <cell r="B567" t="str">
            <v>Wiktor</v>
          </cell>
          <cell r="C567" t="str">
            <v>GRZYB</v>
          </cell>
          <cell r="D567" t="str">
            <v>UKS Orbitek Straszęcin</v>
          </cell>
        </row>
        <row r="568">
          <cell r="A568" t="str">
            <v>G5514</v>
          </cell>
          <cell r="B568" t="str">
            <v>Wiktoria</v>
          </cell>
          <cell r="C568" t="str">
            <v>GRZYBEK</v>
          </cell>
          <cell r="D568" t="str">
            <v>UKS Plesbad Pszczyna</v>
          </cell>
        </row>
        <row r="569">
          <cell r="A569" t="str">
            <v>G1808</v>
          </cell>
          <cell r="B569" t="str">
            <v>Jerzy</v>
          </cell>
          <cell r="C569" t="str">
            <v>GRZYBOWSKI</v>
          </cell>
          <cell r="D569" t="str">
            <v>----</v>
          </cell>
        </row>
        <row r="570">
          <cell r="A570" t="str">
            <v>G5660</v>
          </cell>
          <cell r="B570" t="str">
            <v>Maciej</v>
          </cell>
          <cell r="C570" t="str">
            <v>GRZYBOWSKI</v>
          </cell>
          <cell r="D570" t="str">
            <v>----</v>
          </cell>
        </row>
        <row r="571">
          <cell r="A571" t="str">
            <v>G4692</v>
          </cell>
          <cell r="B571" t="str">
            <v>Katarzyna</v>
          </cell>
          <cell r="C571" t="str">
            <v>GRZYWACZ</v>
          </cell>
          <cell r="D571" t="str">
            <v>UKS Kometa Sianów</v>
          </cell>
        </row>
        <row r="572">
          <cell r="A572" t="str">
            <v>G5572</v>
          </cell>
          <cell r="B572" t="str">
            <v>Łukasz</v>
          </cell>
          <cell r="C572" t="str">
            <v>GRZYWNA</v>
          </cell>
          <cell r="D572" t="str">
            <v>PMKS Chrobry Piotrowice</v>
          </cell>
        </row>
        <row r="573">
          <cell r="A573" t="str">
            <v>G4414</v>
          </cell>
          <cell r="B573" t="str">
            <v>Kacper</v>
          </cell>
          <cell r="C573" t="str">
            <v>GUBAŁA</v>
          </cell>
          <cell r="D573" t="str">
            <v>UKS Badmin Gorlice</v>
          </cell>
        </row>
        <row r="574">
          <cell r="A574" t="str">
            <v>G4413</v>
          </cell>
          <cell r="B574" t="str">
            <v>Szymon</v>
          </cell>
          <cell r="C574" t="str">
            <v>GUBAŁA</v>
          </cell>
          <cell r="D574" t="str">
            <v>UKS Badmin Gorlice</v>
          </cell>
        </row>
        <row r="575">
          <cell r="A575" t="str">
            <v>G3560</v>
          </cell>
          <cell r="B575" t="str">
            <v>Daria</v>
          </cell>
          <cell r="C575" t="str">
            <v>GUJSKA</v>
          </cell>
          <cell r="D575" t="str">
            <v>UKS Kiko Zamość</v>
          </cell>
        </row>
        <row r="576">
          <cell r="A576" t="str">
            <v>G2475</v>
          </cell>
          <cell r="B576" t="str">
            <v>Dominika</v>
          </cell>
          <cell r="C576" t="str">
            <v>GUJSKA</v>
          </cell>
          <cell r="D576" t="str">
            <v>UKS Kiko Zamość</v>
          </cell>
        </row>
        <row r="577">
          <cell r="A577" t="str">
            <v>G2476</v>
          </cell>
          <cell r="B577" t="str">
            <v>Daniel</v>
          </cell>
          <cell r="C577" t="str">
            <v>GUJSKI</v>
          </cell>
          <cell r="D577" t="str">
            <v>UKS Kiko Zamość</v>
          </cell>
        </row>
        <row r="578">
          <cell r="A578" t="str">
            <v>G5304</v>
          </cell>
          <cell r="B578" t="str">
            <v>Piotr</v>
          </cell>
          <cell r="C578" t="str">
            <v>GULAK</v>
          </cell>
          <cell r="D578" t="str">
            <v>----</v>
          </cell>
        </row>
        <row r="579">
          <cell r="A579" t="str">
            <v>G4304</v>
          </cell>
          <cell r="B579" t="str">
            <v>Mateusz</v>
          </cell>
          <cell r="C579" t="str">
            <v>GUNERA</v>
          </cell>
          <cell r="D579" t="str">
            <v>UKSB Bełczna</v>
          </cell>
        </row>
        <row r="580">
          <cell r="A580" t="str">
            <v>G3659</v>
          </cell>
          <cell r="B580" t="str">
            <v>Rafał</v>
          </cell>
          <cell r="C580" t="str">
            <v>GURGA</v>
          </cell>
          <cell r="D580" t="str">
            <v>UKS Orbitek Straszęcin</v>
          </cell>
        </row>
        <row r="581">
          <cell r="A581" t="str">
            <v>G5662</v>
          </cell>
          <cell r="B581" t="str">
            <v>Jakub</v>
          </cell>
          <cell r="C581" t="str">
            <v>GURGUL</v>
          </cell>
          <cell r="D581" t="str">
            <v>KS Match Point Ślęza</v>
          </cell>
        </row>
        <row r="582">
          <cell r="A582" t="str">
            <v>G4721</v>
          </cell>
          <cell r="B582" t="str">
            <v>Kinga</v>
          </cell>
          <cell r="C582" t="str">
            <v>GURZ</v>
          </cell>
          <cell r="D582" t="str">
            <v>UKS Sokół Ropczyce</v>
          </cell>
        </row>
        <row r="583">
          <cell r="A583" t="str">
            <v>G4057</v>
          </cell>
          <cell r="B583" t="str">
            <v>Szymon</v>
          </cell>
          <cell r="C583" t="str">
            <v>GUSE</v>
          </cell>
          <cell r="D583" t="str">
            <v>----</v>
          </cell>
        </row>
        <row r="584">
          <cell r="A584" t="str">
            <v>G1158</v>
          </cell>
          <cell r="B584" t="str">
            <v>Cezary</v>
          </cell>
          <cell r="C584" t="str">
            <v>GUTOWSKI</v>
          </cell>
          <cell r="D584" t="str">
            <v>KS Wesoła Warszawa</v>
          </cell>
        </row>
        <row r="585">
          <cell r="A585" t="str">
            <v>G3456</v>
          </cell>
          <cell r="B585" t="str">
            <v>Julita</v>
          </cell>
          <cell r="C585" t="str">
            <v>GUZEWICZ</v>
          </cell>
          <cell r="D585" t="str">
            <v>LUKS Księżyno</v>
          </cell>
        </row>
        <row r="586">
          <cell r="A586" t="str">
            <v>G4589</v>
          </cell>
          <cell r="B586" t="str">
            <v>Krystian</v>
          </cell>
          <cell r="C586" t="str">
            <v>GUZEWICZ</v>
          </cell>
          <cell r="D586" t="str">
            <v>LUKS Księżyno</v>
          </cell>
        </row>
        <row r="587">
          <cell r="A587" t="str">
            <v>G3457</v>
          </cell>
          <cell r="B587" t="str">
            <v>Patrycja</v>
          </cell>
          <cell r="C587" t="str">
            <v>GUZEWICZ</v>
          </cell>
          <cell r="D587" t="str">
            <v>LUKS Księżyno</v>
          </cell>
        </row>
        <row r="588">
          <cell r="A588" t="str">
            <v>G0114</v>
          </cell>
          <cell r="B588" t="str">
            <v>Dominika</v>
          </cell>
          <cell r="C588" t="str">
            <v>GUZIK-PŁUCHOWSKA</v>
          </cell>
          <cell r="D588" t="str">
            <v>AZSAGH Kraków</v>
          </cell>
        </row>
        <row r="589">
          <cell r="A589" t="str">
            <v>G1774</v>
          </cell>
          <cell r="B589" t="str">
            <v>Czesław</v>
          </cell>
          <cell r="C589" t="str">
            <v>GWIAZDA</v>
          </cell>
          <cell r="D589" t="str">
            <v>----</v>
          </cell>
        </row>
        <row r="590">
          <cell r="A590" t="str">
            <v>G5128</v>
          </cell>
          <cell r="B590" t="str">
            <v>Artur</v>
          </cell>
          <cell r="C590" t="str">
            <v>GWIAZDOWSKI</v>
          </cell>
          <cell r="D590" t="str">
            <v>UKS Korona Pabianice</v>
          </cell>
        </row>
        <row r="591">
          <cell r="A591" t="str">
            <v>H3276</v>
          </cell>
          <cell r="B591" t="str">
            <v>Marek</v>
          </cell>
          <cell r="C591" t="str">
            <v>HAASE</v>
          </cell>
          <cell r="D591" t="str">
            <v>----</v>
          </cell>
        </row>
        <row r="592">
          <cell r="A592" t="str">
            <v>H4610</v>
          </cell>
          <cell r="B592" t="str">
            <v>Agata</v>
          </cell>
          <cell r="C592" t="str">
            <v>HABER</v>
          </cell>
          <cell r="D592" t="str">
            <v>BKS Kolejarz Katowice</v>
          </cell>
        </row>
        <row r="593">
          <cell r="A593" t="str">
            <v>H3013</v>
          </cell>
          <cell r="B593" t="str">
            <v>Marcin</v>
          </cell>
          <cell r="C593" t="str">
            <v>HAŁASA</v>
          </cell>
          <cell r="D593" t="str">
            <v>UKS Kiko Zamość</v>
          </cell>
        </row>
        <row r="594">
          <cell r="A594" t="str">
            <v>H5344</v>
          </cell>
          <cell r="B594" t="str">
            <v>Mateusz</v>
          </cell>
          <cell r="C594" t="str">
            <v>HAŁASA</v>
          </cell>
          <cell r="D594" t="str">
            <v>UKS Kiko Zamość</v>
          </cell>
        </row>
        <row r="595">
          <cell r="A595" t="str">
            <v>H3554</v>
          </cell>
          <cell r="B595" t="str">
            <v>Szymon</v>
          </cell>
          <cell r="C595" t="str">
            <v>HAŁASA</v>
          </cell>
          <cell r="D595" t="str">
            <v>UKS Kiko Zamość</v>
          </cell>
        </row>
        <row r="596">
          <cell r="A596" t="str">
            <v>H5558</v>
          </cell>
          <cell r="B596" t="str">
            <v>Natalia</v>
          </cell>
          <cell r="C596" t="str">
            <v>HAŁATA</v>
          </cell>
          <cell r="D596" t="str">
            <v>UKSB Volant Mielec</v>
          </cell>
        </row>
        <row r="597">
          <cell r="A597" t="str">
            <v>H2658</v>
          </cell>
          <cell r="B597" t="str">
            <v>Maria</v>
          </cell>
          <cell r="C597" t="str">
            <v>HAŁKA</v>
          </cell>
          <cell r="D597" t="str">
            <v>MKS Stal Nowa Dęba</v>
          </cell>
        </row>
        <row r="598">
          <cell r="A598" t="str">
            <v>H4903</v>
          </cell>
          <cell r="B598" t="str">
            <v>Paweł</v>
          </cell>
          <cell r="C598" t="str">
            <v>HAŁUBEK</v>
          </cell>
          <cell r="D598" t="str">
            <v>----</v>
          </cell>
        </row>
        <row r="599">
          <cell r="A599" t="str">
            <v>H 073</v>
          </cell>
          <cell r="B599" t="str">
            <v>Jacek</v>
          </cell>
          <cell r="C599" t="str">
            <v>HANKIEWICZ</v>
          </cell>
          <cell r="D599" t="str">
            <v>----</v>
          </cell>
        </row>
        <row r="600">
          <cell r="A600" t="str">
            <v>H0195</v>
          </cell>
          <cell r="B600" t="str">
            <v>Bożena</v>
          </cell>
          <cell r="C600" t="str">
            <v>HARACZ</v>
          </cell>
          <cell r="D600" t="str">
            <v>LKS Technik Głubczyce</v>
          </cell>
        </row>
        <row r="601">
          <cell r="A601" t="str">
            <v>H2477</v>
          </cell>
          <cell r="B601" t="str">
            <v>Kinga</v>
          </cell>
          <cell r="C601" t="str">
            <v>HARACZ</v>
          </cell>
          <cell r="D601" t="str">
            <v>LKS Technik Głubczyce</v>
          </cell>
        </row>
        <row r="602">
          <cell r="A602" t="str">
            <v>H0147</v>
          </cell>
          <cell r="B602" t="str">
            <v>Rafał</v>
          </cell>
          <cell r="C602" t="str">
            <v>HAWEL</v>
          </cell>
          <cell r="D602" t="str">
            <v>SKB Piast Słupsk</v>
          </cell>
        </row>
        <row r="603">
          <cell r="A603" t="str">
            <v>H4578</v>
          </cell>
          <cell r="B603" t="str">
            <v>Joanna</v>
          </cell>
          <cell r="C603" t="str">
            <v>HEINKE</v>
          </cell>
          <cell r="D603" t="str">
            <v>KS Chojnik Jelenia Góra</v>
          </cell>
        </row>
        <row r="604">
          <cell r="A604" t="str">
            <v>H4176</v>
          </cell>
          <cell r="B604" t="str">
            <v>Bartosz</v>
          </cell>
          <cell r="C604" t="str">
            <v>HEJDUK</v>
          </cell>
          <cell r="D604" t="str">
            <v>UKS Orkan Przeźmierowo</v>
          </cell>
        </row>
        <row r="605">
          <cell r="A605" t="str">
            <v>H5020</v>
          </cell>
          <cell r="B605" t="str">
            <v>Gabriela</v>
          </cell>
          <cell r="C605" t="str">
            <v>HELMAN</v>
          </cell>
          <cell r="D605" t="str">
            <v>KKS Ruch Piotrków Tryb.</v>
          </cell>
        </row>
        <row r="606">
          <cell r="A606" t="str">
            <v>H5129</v>
          </cell>
          <cell r="B606" t="str">
            <v>Natan</v>
          </cell>
          <cell r="C606" t="str">
            <v>HEMER</v>
          </cell>
          <cell r="D606" t="str">
            <v>UKS Korona Pabianice</v>
          </cell>
        </row>
        <row r="607">
          <cell r="A607" t="str">
            <v>H5004</v>
          </cell>
          <cell r="B607" t="str">
            <v>Sławomir</v>
          </cell>
          <cell r="C607" t="str">
            <v>HETMAŃSKI</v>
          </cell>
          <cell r="D607" t="str">
            <v>----</v>
          </cell>
        </row>
        <row r="608">
          <cell r="A608" t="str">
            <v>H0699</v>
          </cell>
          <cell r="B608" t="str">
            <v>Krzysztof</v>
          </cell>
          <cell r="C608" t="str">
            <v>HODUR</v>
          </cell>
          <cell r="D608" t="str">
            <v>AZSAGH Kraków</v>
          </cell>
        </row>
        <row r="609">
          <cell r="A609" t="str">
            <v>H5156</v>
          </cell>
          <cell r="B609" t="str">
            <v>Bartosz</v>
          </cell>
          <cell r="C609" t="str">
            <v>HOFFMANN</v>
          </cell>
          <cell r="D609" t="str">
            <v>KS Wesoła Warszawa</v>
          </cell>
        </row>
        <row r="610">
          <cell r="A610" t="str">
            <v>H3873</v>
          </cell>
          <cell r="B610" t="str">
            <v>Filip</v>
          </cell>
          <cell r="C610" t="str">
            <v>HOŁOWICKI</v>
          </cell>
          <cell r="D610" t="str">
            <v>UKSB Volant Mielec</v>
          </cell>
        </row>
        <row r="611">
          <cell r="A611" t="str">
            <v>H5537</v>
          </cell>
          <cell r="B611" t="str">
            <v>Grzegorz</v>
          </cell>
          <cell r="C611" t="str">
            <v>HOŁUB</v>
          </cell>
          <cell r="D611" t="str">
            <v>SKB Suwałki</v>
          </cell>
        </row>
        <row r="612">
          <cell r="A612" t="str">
            <v>H5529</v>
          </cell>
          <cell r="B612" t="str">
            <v>Mateusz</v>
          </cell>
          <cell r="C612" t="str">
            <v>HOŁUB</v>
          </cell>
          <cell r="D612" t="str">
            <v>SKB Suwałki</v>
          </cell>
        </row>
        <row r="613">
          <cell r="A613" t="str">
            <v>H5407</v>
          </cell>
          <cell r="B613" t="str">
            <v>Łukasz</v>
          </cell>
          <cell r="C613" t="str">
            <v>HOMEL</v>
          </cell>
          <cell r="D613" t="str">
            <v>BKS Kolejarz Katowice</v>
          </cell>
        </row>
        <row r="614">
          <cell r="A614" t="str">
            <v>H5408</v>
          </cell>
          <cell r="B614" t="str">
            <v>Rafał</v>
          </cell>
          <cell r="C614" t="str">
            <v>HOMEL</v>
          </cell>
          <cell r="D614" t="str">
            <v>BKS Kolejarz Katowice</v>
          </cell>
        </row>
        <row r="615">
          <cell r="A615" t="str">
            <v>H1435</v>
          </cell>
          <cell r="B615" t="str">
            <v>Piotr</v>
          </cell>
          <cell r="C615" t="str">
            <v>HORODECKI</v>
          </cell>
          <cell r="D615" t="str">
            <v>----</v>
          </cell>
        </row>
        <row r="616">
          <cell r="A616" t="str">
            <v>H5238</v>
          </cell>
          <cell r="B616" t="str">
            <v>Krystian</v>
          </cell>
          <cell r="C616" t="str">
            <v>HRABIK</v>
          </cell>
          <cell r="D616" t="str">
            <v>UKS Ząbkowice Dąbrowa Górn.</v>
          </cell>
        </row>
        <row r="617">
          <cell r="A617" t="str">
            <v>H3338</v>
          </cell>
          <cell r="B617" t="str">
            <v>Paweł</v>
          </cell>
          <cell r="C617" t="str">
            <v>HRYCAK</v>
          </cell>
          <cell r="D617" t="str">
            <v>UKS Siódemka Świebodzin</v>
          </cell>
        </row>
        <row r="618">
          <cell r="A618" t="str">
            <v>H3339</v>
          </cell>
          <cell r="B618" t="str">
            <v>Sylwester</v>
          </cell>
          <cell r="C618" t="str">
            <v>HRYCAK</v>
          </cell>
          <cell r="D618" t="str">
            <v>UKS Siódemka Świebodzin</v>
          </cell>
        </row>
        <row r="619">
          <cell r="A619" t="str">
            <v>H3340</v>
          </cell>
          <cell r="B619" t="str">
            <v>Wojciech</v>
          </cell>
          <cell r="C619" t="str">
            <v>HRYCAK</v>
          </cell>
          <cell r="D619" t="str">
            <v>UKS Siódemka Świebodzin</v>
          </cell>
        </row>
        <row r="620">
          <cell r="A620" t="str">
            <v>H4968</v>
          </cell>
          <cell r="B620" t="str">
            <v>Wojciech</v>
          </cell>
          <cell r="C620" t="str">
            <v>HRYNDZIO</v>
          </cell>
          <cell r="D620" t="str">
            <v>ULKS U-2 Lotka Bytów</v>
          </cell>
        </row>
        <row r="621">
          <cell r="A621" t="str">
            <v>I2500</v>
          </cell>
          <cell r="B621" t="str">
            <v>Marek</v>
          </cell>
          <cell r="C621" t="str">
            <v>IDZIKOWSKI</v>
          </cell>
          <cell r="D621" t="str">
            <v>----</v>
          </cell>
        </row>
        <row r="622">
          <cell r="A622" t="str">
            <v>I4365</v>
          </cell>
          <cell r="B622" t="str">
            <v>Patryk</v>
          </cell>
          <cell r="C622" t="str">
            <v>IDZIKOWSKI</v>
          </cell>
          <cell r="D622" t="str">
            <v>STB Energia Lubliniec</v>
          </cell>
        </row>
        <row r="623">
          <cell r="A623" t="str">
            <v>I5606</v>
          </cell>
          <cell r="B623" t="str">
            <v>Jakub</v>
          </cell>
          <cell r="C623" t="str">
            <v>IMIELSKI</v>
          </cell>
          <cell r="D623" t="str">
            <v>AZSAGH Kraków</v>
          </cell>
        </row>
        <row r="624">
          <cell r="A624" t="str">
            <v>I4204</v>
          </cell>
          <cell r="B624" t="str">
            <v>Agata</v>
          </cell>
          <cell r="C624" t="str">
            <v>ISKRA</v>
          </cell>
          <cell r="D624" t="str">
            <v>UKS Unia Bieruń</v>
          </cell>
        </row>
        <row r="625">
          <cell r="A625" t="str">
            <v>I3301</v>
          </cell>
          <cell r="B625" t="str">
            <v>Igor</v>
          </cell>
          <cell r="C625" t="str">
            <v>IWAŃSKI</v>
          </cell>
          <cell r="D625" t="str">
            <v>UKSB Volant Mielec</v>
          </cell>
        </row>
        <row r="626">
          <cell r="A626" t="str">
            <v>I3877</v>
          </cell>
          <cell r="B626" t="str">
            <v>Karol</v>
          </cell>
          <cell r="C626" t="str">
            <v>IWULSKI</v>
          </cell>
          <cell r="D626" t="str">
            <v>MKS Spartakus Niepołomice</v>
          </cell>
        </row>
        <row r="627">
          <cell r="A627" t="str">
            <v>J0107</v>
          </cell>
          <cell r="B627" t="str">
            <v>Katarzyna</v>
          </cell>
          <cell r="C627" t="str">
            <v>JABCZYŃSKA</v>
          </cell>
          <cell r="D627" t="str">
            <v>KB Vol-Trick Kępno</v>
          </cell>
        </row>
        <row r="628">
          <cell r="A628" t="str">
            <v>J4630</v>
          </cell>
          <cell r="B628" t="str">
            <v>Katarzyna</v>
          </cell>
          <cell r="C628" t="str">
            <v>JABŁOŃSKA</v>
          </cell>
          <cell r="D628" t="str">
            <v>ULKS U-2 Lotka Bytów</v>
          </cell>
        </row>
        <row r="629">
          <cell r="A629" t="str">
            <v>J4919</v>
          </cell>
          <cell r="B629" t="str">
            <v>Natalia</v>
          </cell>
          <cell r="C629" t="str">
            <v>JABŁOŃSKA</v>
          </cell>
          <cell r="D629" t="str">
            <v>UKS 25 Kielce</v>
          </cell>
        </row>
        <row r="630">
          <cell r="A630" t="str">
            <v>J3715</v>
          </cell>
          <cell r="B630" t="str">
            <v>Paulina</v>
          </cell>
          <cell r="C630" t="str">
            <v>JABŁOŃSKA</v>
          </cell>
          <cell r="D630" t="str">
            <v>UKS Hubal Białystok</v>
          </cell>
        </row>
        <row r="631">
          <cell r="A631" t="str">
            <v>J2970</v>
          </cell>
          <cell r="B631" t="str">
            <v>Aleksander</v>
          </cell>
          <cell r="C631" t="str">
            <v>JABŁOŃSKI</v>
          </cell>
          <cell r="D631" t="str">
            <v>UKS Hubal Białystok</v>
          </cell>
        </row>
        <row r="632">
          <cell r="A632" t="str">
            <v>J5591</v>
          </cell>
          <cell r="B632" t="str">
            <v>Łukasz</v>
          </cell>
          <cell r="C632" t="str">
            <v>JABŁOŃSKI</v>
          </cell>
          <cell r="D632" t="str">
            <v>KSR Wolant Łódź</v>
          </cell>
        </row>
        <row r="633">
          <cell r="A633" t="str">
            <v>J2345</v>
          </cell>
          <cell r="B633" t="str">
            <v>Przemysław</v>
          </cell>
          <cell r="C633" t="str">
            <v>JABŁOŃSKI</v>
          </cell>
          <cell r="D633" t="str">
            <v>UKS Hubal Białystok</v>
          </cell>
        </row>
        <row r="634">
          <cell r="A634" t="str">
            <v>J5268</v>
          </cell>
          <cell r="B634" t="str">
            <v>Maksymilian</v>
          </cell>
          <cell r="C634" t="str">
            <v>JACHIMOWICZ</v>
          </cell>
          <cell r="D634" t="str">
            <v>UKS Badminton Stare Babice</v>
          </cell>
        </row>
        <row r="635">
          <cell r="A635" t="str">
            <v>J4980</v>
          </cell>
          <cell r="B635" t="str">
            <v>Julia</v>
          </cell>
          <cell r="C635" t="str">
            <v>JACKOWSKA</v>
          </cell>
          <cell r="D635" t="str">
            <v>----</v>
          </cell>
        </row>
        <row r="636">
          <cell r="A636" t="str">
            <v>J4935</v>
          </cell>
          <cell r="B636" t="str">
            <v>Tomasz</v>
          </cell>
          <cell r="C636" t="str">
            <v>JACKOWSKI</v>
          </cell>
          <cell r="D636" t="str">
            <v>----</v>
          </cell>
        </row>
        <row r="637">
          <cell r="A637" t="str">
            <v>J2144</v>
          </cell>
          <cell r="B637" t="str">
            <v>Aleksandra</v>
          </cell>
          <cell r="C637" t="str">
            <v>JACZEWSKA</v>
          </cell>
          <cell r="D637" t="str">
            <v>AZSUWM Olsztyn</v>
          </cell>
        </row>
        <row r="638">
          <cell r="A638" t="str">
            <v>J4677</v>
          </cell>
          <cell r="B638" t="str">
            <v>Adam</v>
          </cell>
          <cell r="C638" t="str">
            <v>JAGODA</v>
          </cell>
          <cell r="D638" t="str">
            <v>UKS Kiko Zamość</v>
          </cell>
        </row>
        <row r="639">
          <cell r="A639" t="str">
            <v>J5015</v>
          </cell>
          <cell r="B639" t="str">
            <v>Jakub</v>
          </cell>
          <cell r="C639" t="str">
            <v>JAGODZIŃSKI</v>
          </cell>
          <cell r="D639" t="str">
            <v>UKSB Milenium Warszawa</v>
          </cell>
        </row>
        <row r="640">
          <cell r="A640" t="str">
            <v>J3660</v>
          </cell>
          <cell r="B640" t="str">
            <v>Maciej</v>
          </cell>
          <cell r="C640" t="str">
            <v>JAJKIEWICZ</v>
          </cell>
          <cell r="D640" t="str">
            <v>UKS Orbitek Straszęcin</v>
          </cell>
        </row>
        <row r="641">
          <cell r="A641" t="str">
            <v>J4555</v>
          </cell>
          <cell r="B641" t="str">
            <v>Izabela</v>
          </cell>
          <cell r="C641" t="str">
            <v>JAJKO</v>
          </cell>
          <cell r="D641" t="str">
            <v>UKS Orliki Ropica Polska</v>
          </cell>
        </row>
        <row r="642">
          <cell r="A642" t="str">
            <v>J4832</v>
          </cell>
          <cell r="B642" t="str">
            <v>Ireneusz</v>
          </cell>
          <cell r="C642" t="str">
            <v>JAKI</v>
          </cell>
          <cell r="D642" t="str">
            <v>----</v>
          </cell>
        </row>
        <row r="643">
          <cell r="A643" t="str">
            <v>J5191</v>
          </cell>
          <cell r="B643" t="str">
            <v>Rafał</v>
          </cell>
          <cell r="C643" t="str">
            <v>JAKIEL</v>
          </cell>
          <cell r="D643" t="str">
            <v>UKS Smecz Bogatynia</v>
          </cell>
        </row>
        <row r="644">
          <cell r="A644" t="str">
            <v>J3112</v>
          </cell>
          <cell r="B644" t="str">
            <v>Krzysztof</v>
          </cell>
          <cell r="C644" t="str">
            <v>JAKOWCZUK</v>
          </cell>
          <cell r="D644" t="str">
            <v>UKS Hubal Białystok</v>
          </cell>
        </row>
        <row r="645">
          <cell r="A645" t="str">
            <v>J2017</v>
          </cell>
          <cell r="B645" t="str">
            <v>Artur</v>
          </cell>
          <cell r="C645" t="str">
            <v>JAKUBOWSKI</v>
          </cell>
          <cell r="D645" t="str">
            <v>AZSUWM Olsztyn</v>
          </cell>
        </row>
        <row r="646">
          <cell r="A646" t="str">
            <v>J1617</v>
          </cell>
          <cell r="B646" t="str">
            <v>Jacek</v>
          </cell>
          <cell r="C646" t="str">
            <v>JAKUBOWSKI</v>
          </cell>
          <cell r="D646" t="str">
            <v>AZSWAT Warszawa</v>
          </cell>
        </row>
        <row r="647">
          <cell r="A647" t="str">
            <v>J0134</v>
          </cell>
          <cell r="B647" t="str">
            <v>Jakub</v>
          </cell>
          <cell r="C647" t="str">
            <v>JANASZEK</v>
          </cell>
          <cell r="D647" t="str">
            <v>PTS Puszczykowo</v>
          </cell>
        </row>
        <row r="648">
          <cell r="A648" t="str">
            <v>J1466</v>
          </cell>
          <cell r="B648" t="str">
            <v>Andrzej</v>
          </cell>
          <cell r="C648" t="str">
            <v>JANECKI</v>
          </cell>
          <cell r="D648" t="str">
            <v>UKS Dwójka Wesoła</v>
          </cell>
        </row>
        <row r="649">
          <cell r="A649" t="str">
            <v>J 014</v>
          </cell>
          <cell r="B649" t="str">
            <v>Małgorzata</v>
          </cell>
          <cell r="C649" t="str">
            <v>JANIACZYK</v>
          </cell>
          <cell r="D649" t="str">
            <v>SKB Suwałki</v>
          </cell>
        </row>
        <row r="650">
          <cell r="A650" t="str">
            <v>J4899</v>
          </cell>
          <cell r="B650" t="str">
            <v>Dawid</v>
          </cell>
          <cell r="C650" t="str">
            <v>JANIAK</v>
          </cell>
          <cell r="D650" t="str">
            <v>MUKBMDK Płock</v>
          </cell>
        </row>
        <row r="651">
          <cell r="A651" t="str">
            <v>J4900</v>
          </cell>
          <cell r="B651" t="str">
            <v>Rafał</v>
          </cell>
          <cell r="C651" t="str">
            <v>JANIAK</v>
          </cell>
          <cell r="D651" t="str">
            <v>MUKBMDK Płock</v>
          </cell>
        </row>
        <row r="652">
          <cell r="A652" t="str">
            <v>J3841</v>
          </cell>
          <cell r="B652" t="str">
            <v>Dominika</v>
          </cell>
          <cell r="C652" t="str">
            <v>JANICKA</v>
          </cell>
          <cell r="D652" t="str">
            <v>UKS 70 Płock</v>
          </cell>
        </row>
        <row r="653">
          <cell r="A653" t="str">
            <v>J5455</v>
          </cell>
          <cell r="B653" t="str">
            <v>Patryk</v>
          </cell>
          <cell r="C653" t="str">
            <v>JANICZEK</v>
          </cell>
          <cell r="D653" t="str">
            <v>UKS Korona Pabianice</v>
          </cell>
        </row>
        <row r="654">
          <cell r="A654" t="str">
            <v>J1567</v>
          </cell>
          <cell r="B654" t="str">
            <v>Dariusz</v>
          </cell>
          <cell r="C654" t="str">
            <v>JANIK</v>
          </cell>
          <cell r="D654" t="str">
            <v>AZSAGH Kraków</v>
          </cell>
        </row>
        <row r="655">
          <cell r="A655" t="str">
            <v>J4975</v>
          </cell>
          <cell r="B655" t="str">
            <v>Marcin</v>
          </cell>
          <cell r="C655" t="str">
            <v>JANIK</v>
          </cell>
          <cell r="D655" t="str">
            <v>----</v>
          </cell>
        </row>
        <row r="656">
          <cell r="A656" t="str">
            <v>J4872</v>
          </cell>
          <cell r="B656" t="str">
            <v>Jakub</v>
          </cell>
          <cell r="C656" t="str">
            <v>JANISZEK</v>
          </cell>
          <cell r="D656" t="str">
            <v>KS Hubertus Zalesie Górne</v>
          </cell>
        </row>
        <row r="657">
          <cell r="A657" t="str">
            <v>J5253</v>
          </cell>
          <cell r="B657" t="str">
            <v>Remigiusz</v>
          </cell>
          <cell r="C657" t="str">
            <v>JANISZEWSKI</v>
          </cell>
          <cell r="D657" t="str">
            <v>----</v>
          </cell>
        </row>
        <row r="658">
          <cell r="A658" t="str">
            <v>J2982</v>
          </cell>
          <cell r="B658" t="str">
            <v>Anna</v>
          </cell>
          <cell r="C658" t="str">
            <v>JANKOWSKA</v>
          </cell>
          <cell r="D658" t="str">
            <v>UKS Orkan Przeźmierowo</v>
          </cell>
        </row>
        <row r="659">
          <cell r="A659" t="str">
            <v>J5024</v>
          </cell>
          <cell r="B659" t="str">
            <v>Zuzanna</v>
          </cell>
          <cell r="C659" t="str">
            <v>JANKOWSKA</v>
          </cell>
          <cell r="D659" t="str">
            <v>MKS Strzelce Opolskie</v>
          </cell>
        </row>
        <row r="660">
          <cell r="A660" t="str">
            <v>J4696</v>
          </cell>
          <cell r="B660" t="str">
            <v>Daria</v>
          </cell>
          <cell r="C660" t="str">
            <v>JANOWSKA</v>
          </cell>
          <cell r="D660" t="str">
            <v>UKS Kometa Sianów</v>
          </cell>
        </row>
        <row r="661">
          <cell r="A661" t="str">
            <v>J2971</v>
          </cell>
          <cell r="B661" t="str">
            <v>Karolina</v>
          </cell>
          <cell r="C661" t="str">
            <v>JANOWSKA</v>
          </cell>
          <cell r="D661" t="str">
            <v>UKS Hubal Białystok</v>
          </cell>
        </row>
        <row r="662">
          <cell r="A662" t="str">
            <v>J5174</v>
          </cell>
          <cell r="B662" t="str">
            <v>Paweł</v>
          </cell>
          <cell r="C662" t="str">
            <v>JANUCHOWSKI</v>
          </cell>
          <cell r="D662" t="str">
            <v>----</v>
          </cell>
        </row>
        <row r="663">
          <cell r="A663" t="str">
            <v>J4728</v>
          </cell>
          <cell r="B663" t="str">
            <v>Paulina</v>
          </cell>
          <cell r="C663" t="str">
            <v>JANUS</v>
          </cell>
          <cell r="D663" t="str">
            <v>UKSB Volant Mielec</v>
          </cell>
        </row>
        <row r="664">
          <cell r="A664" t="str">
            <v>J4123</v>
          </cell>
          <cell r="B664" t="str">
            <v>Michał</v>
          </cell>
          <cell r="C664" t="str">
            <v>JANUSZEWSKI</v>
          </cell>
          <cell r="D664" t="str">
            <v>ŚKB Harcownik Warszawa</v>
          </cell>
        </row>
        <row r="665">
          <cell r="A665" t="str">
            <v>J4356</v>
          </cell>
          <cell r="B665" t="str">
            <v>Jakub</v>
          </cell>
          <cell r="C665" t="str">
            <v>JARECKI</v>
          </cell>
          <cell r="D665" t="str">
            <v>----</v>
          </cell>
        </row>
        <row r="666">
          <cell r="A666" t="str">
            <v>J0876</v>
          </cell>
          <cell r="B666" t="str">
            <v>Ewa</v>
          </cell>
          <cell r="C666" t="str">
            <v>JAROCKA-BURNIEWICZ</v>
          </cell>
          <cell r="D666" t="str">
            <v>UKS Hubal Białystok</v>
          </cell>
        </row>
        <row r="667">
          <cell r="A667" t="str">
            <v>J4605</v>
          </cell>
          <cell r="B667" t="str">
            <v>Stepan</v>
          </cell>
          <cell r="C667" t="str">
            <v>JAROSLAVTSEV</v>
          </cell>
          <cell r="D667" t="str">
            <v>AZSAGH Kraków</v>
          </cell>
        </row>
        <row r="668">
          <cell r="A668" t="str">
            <v>J5219</v>
          </cell>
          <cell r="B668" t="str">
            <v>Sebastian</v>
          </cell>
          <cell r="C668" t="str">
            <v>JAROSZCZUK</v>
          </cell>
          <cell r="D668" t="str">
            <v>SKB Suwałki</v>
          </cell>
        </row>
        <row r="669">
          <cell r="A669" t="str">
            <v>J4853</v>
          </cell>
          <cell r="B669" t="str">
            <v>Anna</v>
          </cell>
          <cell r="C669" t="str">
            <v>JARUGA</v>
          </cell>
          <cell r="D669" t="str">
            <v>----</v>
          </cell>
        </row>
        <row r="670">
          <cell r="A670" t="str">
            <v>J3436</v>
          </cell>
          <cell r="B670" t="str">
            <v>Patryk</v>
          </cell>
          <cell r="C670" t="str">
            <v>JAS</v>
          </cell>
          <cell r="D670" t="str">
            <v>UKS Kometa Sianów</v>
          </cell>
        </row>
        <row r="671">
          <cell r="A671" t="str">
            <v>J5291</v>
          </cell>
          <cell r="B671" t="str">
            <v>Karolina</v>
          </cell>
          <cell r="C671" t="str">
            <v>JASIELSKA</v>
          </cell>
          <cell r="D671" t="str">
            <v>UKS Ostrówek</v>
          </cell>
        </row>
        <row r="672">
          <cell r="A672" t="str">
            <v>J4626</v>
          </cell>
          <cell r="B672" t="str">
            <v>Zofia</v>
          </cell>
          <cell r="C672" t="str">
            <v>JASIŃSKA</v>
          </cell>
          <cell r="D672" t="str">
            <v>KS Masovia Płock</v>
          </cell>
        </row>
        <row r="673">
          <cell r="A673" t="str">
            <v>J2334</v>
          </cell>
          <cell r="B673" t="str">
            <v>Łukasz</v>
          </cell>
          <cell r="C673" t="str">
            <v>JASIŃSKI</v>
          </cell>
          <cell r="D673" t="str">
            <v>MKB Lednik Miastko</v>
          </cell>
        </row>
        <row r="674">
          <cell r="A674" t="str">
            <v>J5142</v>
          </cell>
          <cell r="B674" t="str">
            <v>Szymon</v>
          </cell>
          <cell r="C674" t="str">
            <v>JASIŃSKI</v>
          </cell>
          <cell r="D674" t="str">
            <v>MLKS Solec Kuj.</v>
          </cell>
        </row>
        <row r="675">
          <cell r="A675" t="str">
            <v>J 096</v>
          </cell>
          <cell r="B675" t="str">
            <v>Zbigniew</v>
          </cell>
          <cell r="C675" t="str">
            <v>JASIULEWICZ</v>
          </cell>
          <cell r="D675" t="str">
            <v>AZSAGH Kraków</v>
          </cell>
        </row>
        <row r="676">
          <cell r="A676" t="str">
            <v>J4950</v>
          </cell>
          <cell r="B676" t="str">
            <v>Barbara</v>
          </cell>
          <cell r="C676" t="str">
            <v>JASKÓLSKA</v>
          </cell>
          <cell r="D676" t="str">
            <v>STB Energia Lubliniec</v>
          </cell>
        </row>
        <row r="677">
          <cell r="A677" t="str">
            <v>J4666</v>
          </cell>
          <cell r="B677" t="str">
            <v>Oskar</v>
          </cell>
          <cell r="C677" t="str">
            <v>JASS</v>
          </cell>
          <cell r="D677" t="str">
            <v>----</v>
          </cell>
        </row>
        <row r="678">
          <cell r="A678" t="str">
            <v>J4624</v>
          </cell>
          <cell r="B678" t="str">
            <v>Mikołaj</v>
          </cell>
          <cell r="C678" t="str">
            <v>JASTRZĘBSKI</v>
          </cell>
          <cell r="D678" t="str">
            <v>UKS 70 Płock</v>
          </cell>
        </row>
        <row r="679">
          <cell r="A679" t="str">
            <v>J5013</v>
          </cell>
          <cell r="B679" t="str">
            <v>Anna</v>
          </cell>
          <cell r="C679" t="str">
            <v>JASZUK</v>
          </cell>
          <cell r="D679" t="str">
            <v>UKS Ostrówek</v>
          </cell>
        </row>
        <row r="680">
          <cell r="A680" t="str">
            <v>J3781</v>
          </cell>
          <cell r="B680" t="str">
            <v>Adrian</v>
          </cell>
          <cell r="C680" t="str">
            <v>JAŚKOWIAK</v>
          </cell>
          <cell r="D680" t="str">
            <v>UKS Orkan Przeźmierowo</v>
          </cell>
        </row>
        <row r="681">
          <cell r="A681" t="str">
            <v>J3774</v>
          </cell>
          <cell r="B681" t="str">
            <v>Damian</v>
          </cell>
          <cell r="C681" t="str">
            <v>JAŚKOWIAK</v>
          </cell>
          <cell r="D681" t="str">
            <v>UKS Orkan Przeźmierowo</v>
          </cell>
        </row>
        <row r="682">
          <cell r="A682" t="str">
            <v>J5518</v>
          </cell>
          <cell r="B682" t="str">
            <v>Nikodem</v>
          </cell>
          <cell r="C682" t="str">
            <v>JAŚKOWIAK</v>
          </cell>
          <cell r="D682" t="str">
            <v>UKS Orkan Przeźmierowo</v>
          </cell>
        </row>
        <row r="683">
          <cell r="A683" t="str">
            <v>J0969</v>
          </cell>
          <cell r="B683" t="str">
            <v>Magdalena</v>
          </cell>
          <cell r="C683" t="str">
            <v>JAWOREK</v>
          </cell>
          <cell r="D683" t="str">
            <v>AZSUWM Olsztyn</v>
          </cell>
        </row>
        <row r="684">
          <cell r="A684" t="str">
            <v>J3652</v>
          </cell>
          <cell r="B684" t="str">
            <v>Beata</v>
          </cell>
          <cell r="C684" t="str">
            <v>JAWORSKA</v>
          </cell>
          <cell r="D684" t="str">
            <v>----</v>
          </cell>
        </row>
        <row r="685">
          <cell r="A685" t="str">
            <v>J3786</v>
          </cell>
          <cell r="B685" t="str">
            <v>Emilia</v>
          </cell>
          <cell r="C685" t="str">
            <v>JAWORSKA</v>
          </cell>
          <cell r="D685" t="str">
            <v>MKS Spartakus Niepołomice</v>
          </cell>
        </row>
        <row r="686">
          <cell r="A686" t="str">
            <v>J4343</v>
          </cell>
          <cell r="B686" t="str">
            <v>Marta</v>
          </cell>
          <cell r="C686" t="str">
            <v>JAWORSKA</v>
          </cell>
          <cell r="D686" t="str">
            <v>BKS Kolejarz Częstochowa</v>
          </cell>
        </row>
        <row r="687">
          <cell r="A687" t="str">
            <v>J1120</v>
          </cell>
          <cell r="B687" t="str">
            <v>Hubert</v>
          </cell>
          <cell r="C687" t="str">
            <v>JAWORSKI</v>
          </cell>
          <cell r="D687" t="str">
            <v>AZSUWM Olsztyn</v>
          </cell>
        </row>
        <row r="688">
          <cell r="A688" t="str">
            <v>J3673</v>
          </cell>
          <cell r="B688" t="str">
            <v>Szymon</v>
          </cell>
          <cell r="C688" t="str">
            <v>JAWORSKI</v>
          </cell>
          <cell r="D688" t="str">
            <v>MKB Lednik Miastko</v>
          </cell>
        </row>
        <row r="689">
          <cell r="A689" t="str">
            <v>J4557</v>
          </cell>
          <cell r="B689" t="str">
            <v>Michał</v>
          </cell>
          <cell r="C689" t="str">
            <v>JEDLECKI</v>
          </cell>
          <cell r="D689" t="str">
            <v>UKS Orliki Ropica Polska</v>
          </cell>
        </row>
        <row r="690">
          <cell r="A690" t="str">
            <v>J5632</v>
          </cell>
          <cell r="B690" t="str">
            <v>Oskar</v>
          </cell>
          <cell r="C690" t="str">
            <v>JEMIOŁO</v>
          </cell>
          <cell r="D690" t="str">
            <v>UKSB Volant Mielec</v>
          </cell>
        </row>
        <row r="691">
          <cell r="A691" t="str">
            <v>J4233</v>
          </cell>
          <cell r="B691" t="str">
            <v>Mateusz</v>
          </cell>
          <cell r="C691" t="str">
            <v>JENDERNAL</v>
          </cell>
          <cell r="D691" t="str">
            <v>ULKS U-2 Lotka Bytów</v>
          </cell>
        </row>
        <row r="692">
          <cell r="A692" t="str">
            <v>J5465</v>
          </cell>
          <cell r="B692" t="str">
            <v>Kasper</v>
          </cell>
          <cell r="C692" t="str">
            <v>JERECZEK</v>
          </cell>
          <cell r="D692" t="str">
            <v>MKB Lednik Miastko</v>
          </cell>
        </row>
        <row r="693">
          <cell r="A693" t="str">
            <v>J2457</v>
          </cell>
          <cell r="B693" t="str">
            <v>Marta</v>
          </cell>
          <cell r="C693" t="str">
            <v>JEWTUCH</v>
          </cell>
          <cell r="D693" t="str">
            <v>UKS 15 Kędzierzyn-Koźle</v>
          </cell>
        </row>
        <row r="694">
          <cell r="A694" t="str">
            <v>J3807</v>
          </cell>
          <cell r="B694" t="str">
            <v>Adam</v>
          </cell>
          <cell r="C694" t="str">
            <v>JEŻ</v>
          </cell>
          <cell r="D694" t="str">
            <v>UKS Iskra Babimost</v>
          </cell>
        </row>
        <row r="695">
          <cell r="A695" t="str">
            <v>J2321</v>
          </cell>
          <cell r="B695" t="str">
            <v>Kamil</v>
          </cell>
          <cell r="C695" t="str">
            <v>JĘDRYS</v>
          </cell>
          <cell r="D695" t="str">
            <v>AZSWAT Warszawa</v>
          </cell>
        </row>
        <row r="696">
          <cell r="A696" t="str">
            <v>J2102</v>
          </cell>
          <cell r="B696" t="str">
            <v>Łukasz</v>
          </cell>
          <cell r="C696" t="str">
            <v>JĘDRZEJAK</v>
          </cell>
          <cell r="D696" t="str">
            <v>UKS 70 Płock</v>
          </cell>
        </row>
        <row r="697">
          <cell r="A697" t="str">
            <v>J5645</v>
          </cell>
          <cell r="B697" t="str">
            <v>Aleksandra</v>
          </cell>
          <cell r="C697" t="str">
            <v>JODŁOWSKA</v>
          </cell>
          <cell r="D697" t="str">
            <v>UKS Sokół Ropczyce</v>
          </cell>
        </row>
        <row r="698">
          <cell r="A698" t="str">
            <v>J4598</v>
          </cell>
          <cell r="B698" t="str">
            <v>Karolina</v>
          </cell>
          <cell r="C698" t="str">
            <v>JODZIO</v>
          </cell>
          <cell r="D698" t="str">
            <v>SKB Suwałki</v>
          </cell>
        </row>
        <row r="699">
          <cell r="A699" t="str">
            <v>J3081</v>
          </cell>
          <cell r="B699" t="str">
            <v>Agata</v>
          </cell>
          <cell r="C699" t="str">
            <v>JOHN</v>
          </cell>
          <cell r="D699" t="str">
            <v>LKS Technik Głubczyce</v>
          </cell>
        </row>
        <row r="700">
          <cell r="A700" t="str">
            <v>J3109</v>
          </cell>
          <cell r="B700" t="str">
            <v>Monika</v>
          </cell>
          <cell r="C700" t="str">
            <v>JONAK</v>
          </cell>
          <cell r="D700" t="str">
            <v>MLKS Solec Kuj.</v>
          </cell>
        </row>
        <row r="701">
          <cell r="A701" t="str">
            <v>J5515</v>
          </cell>
          <cell r="B701" t="str">
            <v>Daniel</v>
          </cell>
          <cell r="C701" t="str">
            <v>JONDERKO</v>
          </cell>
          <cell r="D701" t="str">
            <v>UKS Plesbad Pszczyna</v>
          </cell>
        </row>
        <row r="702">
          <cell r="A702" t="str">
            <v>J5365</v>
          </cell>
          <cell r="B702" t="str">
            <v>Patrycja</v>
          </cell>
          <cell r="C702" t="str">
            <v>JONDERKO</v>
          </cell>
          <cell r="D702" t="str">
            <v>UKS Plesbad Pszczyna</v>
          </cell>
        </row>
        <row r="703">
          <cell r="A703" t="str">
            <v>J4467</v>
          </cell>
          <cell r="B703" t="str">
            <v>Wojciech</v>
          </cell>
          <cell r="C703" t="str">
            <v>JONDERKO</v>
          </cell>
          <cell r="D703" t="str">
            <v>UKS Plesbad Pszczyna</v>
          </cell>
        </row>
        <row r="704">
          <cell r="A704" t="str">
            <v>J0230</v>
          </cell>
          <cell r="B704" t="str">
            <v>Łukasz</v>
          </cell>
          <cell r="C704" t="str">
            <v>JOŃCZYK</v>
          </cell>
          <cell r="D704" t="str">
            <v>SKB Piast Słupsk</v>
          </cell>
        </row>
        <row r="705">
          <cell r="A705" t="str">
            <v>J4754</v>
          </cell>
          <cell r="B705" t="str">
            <v>Kamil</v>
          </cell>
          <cell r="C705" t="str">
            <v>JORGEL</v>
          </cell>
          <cell r="D705" t="str">
            <v>MMKS Kędzierzyn-Koźle</v>
          </cell>
        </row>
        <row r="706">
          <cell r="A706" t="str">
            <v>J1445</v>
          </cell>
          <cell r="B706" t="str">
            <v>Stanisław</v>
          </cell>
          <cell r="C706" t="str">
            <v>JÓZWIK</v>
          </cell>
          <cell r="D706" t="str">
            <v>----</v>
          </cell>
        </row>
        <row r="707">
          <cell r="A707" t="str">
            <v>J5338</v>
          </cell>
          <cell r="B707" t="str">
            <v>Anna</v>
          </cell>
          <cell r="C707" t="str">
            <v>JÓŹWIAK</v>
          </cell>
          <cell r="D707" t="str">
            <v>UKS 2 Sobótka</v>
          </cell>
        </row>
        <row r="708">
          <cell r="A708" t="str">
            <v>J4386</v>
          </cell>
          <cell r="B708" t="str">
            <v>Hubert</v>
          </cell>
          <cell r="C708" t="str">
            <v>JÓŹWIAK</v>
          </cell>
          <cell r="D708" t="str">
            <v>KS Stal Sulęcin</v>
          </cell>
        </row>
        <row r="709">
          <cell r="A709" t="str">
            <v>J3928</v>
          </cell>
          <cell r="B709" t="str">
            <v>Marcin</v>
          </cell>
          <cell r="C709" t="str">
            <v>JÓŹWIAK</v>
          </cell>
          <cell r="D709" t="str">
            <v>MLKS Solec Kuj.</v>
          </cell>
        </row>
        <row r="710">
          <cell r="A710" t="str">
            <v>J4722</v>
          </cell>
          <cell r="B710" t="str">
            <v>Mikołaj</v>
          </cell>
          <cell r="C710" t="str">
            <v>JÓŹWIAK</v>
          </cell>
          <cell r="D710" t="str">
            <v>KS Hubertus Zalesie Górne</v>
          </cell>
        </row>
        <row r="711">
          <cell r="A711" t="str">
            <v>J5433</v>
          </cell>
          <cell r="B711" t="str">
            <v>Rafał</v>
          </cell>
          <cell r="C711" t="str">
            <v>JÓŹWIAK</v>
          </cell>
          <cell r="D711" t="str">
            <v>UKS 2 Sobótka</v>
          </cell>
        </row>
        <row r="712">
          <cell r="A712" t="str">
            <v>J4764</v>
          </cell>
          <cell r="B712" t="str">
            <v>Mateusz</v>
          </cell>
          <cell r="C712" t="str">
            <v>JUDA</v>
          </cell>
          <cell r="D712" t="str">
            <v>MMKS Kędzierzyn-Koźle</v>
          </cell>
        </row>
        <row r="713">
          <cell r="A713" t="str">
            <v>J5011</v>
          </cell>
          <cell r="B713" t="str">
            <v>Aleksander</v>
          </cell>
          <cell r="C713" t="str">
            <v>JURCZAK</v>
          </cell>
          <cell r="D713" t="str">
            <v>BKS Kolejarz Katowice</v>
          </cell>
        </row>
        <row r="714">
          <cell r="A714" t="str">
            <v>J4075</v>
          </cell>
          <cell r="B714" t="str">
            <v>Konrad</v>
          </cell>
          <cell r="C714" t="str">
            <v>JURCZAK</v>
          </cell>
          <cell r="D714" t="str">
            <v>----</v>
          </cell>
        </row>
        <row r="715">
          <cell r="A715" t="str">
            <v>J5624</v>
          </cell>
          <cell r="B715" t="str">
            <v>Mariola</v>
          </cell>
          <cell r="C715" t="str">
            <v>JURUSIK</v>
          </cell>
          <cell r="D715" t="str">
            <v>UKS Arka Umieszcz</v>
          </cell>
        </row>
        <row r="716">
          <cell r="A716" t="str">
            <v>J4505</v>
          </cell>
          <cell r="B716" t="str">
            <v>Wiktoria</v>
          </cell>
          <cell r="C716" t="str">
            <v>JUSZCZAK</v>
          </cell>
          <cell r="D716" t="str">
            <v>MMKS Gdańsk</v>
          </cell>
        </row>
        <row r="717">
          <cell r="A717" t="str">
            <v>J5123</v>
          </cell>
          <cell r="B717" t="str">
            <v>Livia</v>
          </cell>
          <cell r="C717" t="str">
            <v>JUSZTIN-MAJERCSIK</v>
          </cell>
          <cell r="D717" t="str">
            <v>MLKS Solec Kuj.</v>
          </cell>
        </row>
        <row r="718">
          <cell r="A718" t="str">
            <v>J5175</v>
          </cell>
          <cell r="B718" t="str">
            <v>Peter</v>
          </cell>
          <cell r="C718" t="str">
            <v>JUSZTIN-MAJERCSIK</v>
          </cell>
          <cell r="D718" t="str">
            <v>MLKS Solec Kuj.</v>
          </cell>
        </row>
        <row r="719">
          <cell r="A719" t="str">
            <v>J5640</v>
          </cell>
          <cell r="B719" t="str">
            <v>Franciszek</v>
          </cell>
          <cell r="C719" t="str">
            <v>JUŹKÓW</v>
          </cell>
          <cell r="D719" t="str">
            <v>UKS Dwójka Wesoła</v>
          </cell>
        </row>
        <row r="720">
          <cell r="A720" t="str">
            <v>K3058</v>
          </cell>
          <cell r="B720" t="str">
            <v>Mariusz</v>
          </cell>
          <cell r="C720" t="str">
            <v>KABAT</v>
          </cell>
          <cell r="D720" t="str">
            <v>AZSAGH Kraków</v>
          </cell>
        </row>
        <row r="721">
          <cell r="A721" t="str">
            <v>K2123</v>
          </cell>
          <cell r="B721" t="str">
            <v>Piotr</v>
          </cell>
          <cell r="C721" t="str">
            <v>KABATA</v>
          </cell>
          <cell r="D721" t="str">
            <v>UKS Kometa Sianów</v>
          </cell>
        </row>
        <row r="722">
          <cell r="A722" t="str">
            <v>K3241</v>
          </cell>
          <cell r="B722" t="str">
            <v>Jakub</v>
          </cell>
          <cell r="C722" t="str">
            <v>KACHNIARZ</v>
          </cell>
          <cell r="D722" t="str">
            <v>UKS Ząbkowice Dąbrowa Górn.</v>
          </cell>
        </row>
        <row r="723">
          <cell r="A723" t="str">
            <v>K5345</v>
          </cell>
          <cell r="B723" t="str">
            <v>Daniel</v>
          </cell>
          <cell r="C723" t="str">
            <v>KACZMARA</v>
          </cell>
          <cell r="D723" t="str">
            <v>UKS Kiko Zamość</v>
          </cell>
        </row>
        <row r="724">
          <cell r="A724" t="str">
            <v>K4949</v>
          </cell>
          <cell r="B724" t="str">
            <v>Jan</v>
          </cell>
          <cell r="C724" t="str">
            <v>KACZMARCZYK</v>
          </cell>
          <cell r="D724" t="str">
            <v>STB Energia Lubliniec</v>
          </cell>
        </row>
        <row r="725">
          <cell r="A725" t="str">
            <v>K4839</v>
          </cell>
          <cell r="B725" t="str">
            <v>Wojciech</v>
          </cell>
          <cell r="C725" t="str">
            <v>KACZMAREK</v>
          </cell>
          <cell r="D725" t="str">
            <v>MMKS Gdańsk</v>
          </cell>
        </row>
        <row r="726">
          <cell r="A726" t="str">
            <v>K5631</v>
          </cell>
          <cell r="B726" t="str">
            <v>Sara</v>
          </cell>
          <cell r="C726" t="str">
            <v>KACZMARZYK</v>
          </cell>
          <cell r="D726" t="str">
            <v>UKS Jagiellonka Medyka</v>
          </cell>
        </row>
        <row r="727">
          <cell r="A727" t="str">
            <v>K0727</v>
          </cell>
          <cell r="B727" t="str">
            <v>Krzysztof</v>
          </cell>
          <cell r="C727" t="str">
            <v>KACZOR</v>
          </cell>
          <cell r="D727" t="str">
            <v>MKS Stal Nowa Dęba</v>
          </cell>
        </row>
        <row r="728">
          <cell r="A728" t="str">
            <v>K3351</v>
          </cell>
          <cell r="B728" t="str">
            <v>Paulina</v>
          </cell>
          <cell r="C728" t="str">
            <v>KACZOROWSKA</v>
          </cell>
          <cell r="D728" t="str">
            <v>KS Chojnik Jelenia Góra</v>
          </cell>
        </row>
        <row r="729">
          <cell r="A729" t="str">
            <v>K1442</v>
          </cell>
          <cell r="B729" t="str">
            <v>Andrzej</v>
          </cell>
          <cell r="C729" t="str">
            <v>KAFTAŃSKI</v>
          </cell>
          <cell r="D729" t="str">
            <v>UKS Hubal Białystok</v>
          </cell>
        </row>
        <row r="730">
          <cell r="A730" t="str">
            <v>K4579</v>
          </cell>
          <cell r="B730" t="str">
            <v>Miłosz</v>
          </cell>
          <cell r="C730" t="str">
            <v>KAIM</v>
          </cell>
          <cell r="D730" t="str">
            <v>KS Masovia Płock</v>
          </cell>
        </row>
        <row r="731">
          <cell r="A731" t="str">
            <v>K0190</v>
          </cell>
          <cell r="B731" t="str">
            <v>Lucyna</v>
          </cell>
          <cell r="C731" t="str">
            <v>KALINKOWSKA</v>
          </cell>
          <cell r="D731" t="str">
            <v>----</v>
          </cell>
        </row>
        <row r="732">
          <cell r="A732" t="str">
            <v>K1499</v>
          </cell>
          <cell r="B732" t="str">
            <v>Piotr</v>
          </cell>
          <cell r="C732" t="str">
            <v>KALINKOWSKI</v>
          </cell>
          <cell r="D732" t="str">
            <v>----</v>
          </cell>
        </row>
        <row r="733">
          <cell r="A733" t="str">
            <v>K4687</v>
          </cell>
          <cell r="B733" t="str">
            <v>Dominik</v>
          </cell>
          <cell r="C733" t="str">
            <v>KALISZ</v>
          </cell>
          <cell r="D733" t="str">
            <v>LUKS Badminton Choroszcz</v>
          </cell>
        </row>
        <row r="734">
          <cell r="A734" t="str">
            <v>K3059</v>
          </cell>
          <cell r="B734" t="str">
            <v>Marcin</v>
          </cell>
          <cell r="C734" t="str">
            <v>KALITKA</v>
          </cell>
          <cell r="D734" t="str">
            <v>AZSAGH Kraków</v>
          </cell>
        </row>
        <row r="735">
          <cell r="A735" t="str">
            <v>K4997</v>
          </cell>
          <cell r="B735" t="str">
            <v>Marek</v>
          </cell>
          <cell r="C735" t="str">
            <v>KALLAS</v>
          </cell>
          <cell r="D735" t="str">
            <v>----</v>
          </cell>
        </row>
        <row r="736">
          <cell r="A736" t="str">
            <v>K4840</v>
          </cell>
          <cell r="B736" t="str">
            <v>Mateusz</v>
          </cell>
          <cell r="C736" t="str">
            <v>KALLAS</v>
          </cell>
          <cell r="D736" t="str">
            <v>MMKS Gdańsk</v>
          </cell>
        </row>
        <row r="737">
          <cell r="A737" t="str">
            <v>K3605</v>
          </cell>
          <cell r="B737" t="str">
            <v>Marcin</v>
          </cell>
          <cell r="C737" t="str">
            <v>KALTENBERG</v>
          </cell>
          <cell r="D737" t="str">
            <v>UKS Trójka Tarnobrzeg</v>
          </cell>
        </row>
        <row r="738">
          <cell r="A738" t="str">
            <v>K3343</v>
          </cell>
          <cell r="B738" t="str">
            <v>Arkadiusz</v>
          </cell>
          <cell r="C738" t="str">
            <v>KAŁUŻNY</v>
          </cell>
          <cell r="D738" t="str">
            <v>UKS Siódemka Świebodzin</v>
          </cell>
        </row>
        <row r="739">
          <cell r="A739" t="str">
            <v>K3344</v>
          </cell>
          <cell r="B739" t="str">
            <v>Paweł</v>
          </cell>
          <cell r="C739" t="str">
            <v>KAŁUŻNY</v>
          </cell>
          <cell r="D739" t="str">
            <v>UKS Siódemka Świebodzin</v>
          </cell>
        </row>
        <row r="740">
          <cell r="A740" t="str">
            <v>K4713</v>
          </cell>
          <cell r="B740" t="str">
            <v>Stanisław</v>
          </cell>
          <cell r="C740" t="str">
            <v>KAŁUŻNY</v>
          </cell>
          <cell r="D740" t="str">
            <v>----</v>
          </cell>
        </row>
        <row r="741">
          <cell r="A741" t="str">
            <v>K5636</v>
          </cell>
          <cell r="B741" t="str">
            <v>Norbert</v>
          </cell>
          <cell r="C741" t="str">
            <v>KAŁWIŃSKI</v>
          </cell>
          <cell r="D741" t="str">
            <v>----</v>
          </cell>
        </row>
        <row r="742">
          <cell r="A742" t="str">
            <v>K5278</v>
          </cell>
          <cell r="B742" t="str">
            <v>Anna</v>
          </cell>
          <cell r="C742" t="str">
            <v>KAMIŃSKA</v>
          </cell>
          <cell r="D742" t="str">
            <v>----</v>
          </cell>
        </row>
        <row r="743">
          <cell r="A743" t="str">
            <v>K4030</v>
          </cell>
          <cell r="B743" t="str">
            <v>Monika</v>
          </cell>
          <cell r="C743" t="str">
            <v>KAMIŃSKA</v>
          </cell>
          <cell r="D743" t="str">
            <v>MKS Orlicz Suchedniów</v>
          </cell>
        </row>
        <row r="744">
          <cell r="A744" t="str">
            <v>K1746</v>
          </cell>
          <cell r="B744" t="str">
            <v>Łukasz</v>
          </cell>
          <cell r="C744" t="str">
            <v>KAMIŃSKI</v>
          </cell>
          <cell r="D744" t="str">
            <v>UKS Ostrówek</v>
          </cell>
        </row>
        <row r="745">
          <cell r="A745" t="str">
            <v>K 087</v>
          </cell>
          <cell r="B745" t="str">
            <v>Marek</v>
          </cell>
          <cell r="C745" t="str">
            <v>KAMIŃSKI</v>
          </cell>
          <cell r="D745" t="str">
            <v>MKS Stal Nowa Dęba</v>
          </cell>
        </row>
        <row r="746">
          <cell r="A746" t="str">
            <v>K2787</v>
          </cell>
          <cell r="B746" t="str">
            <v>Mateusz</v>
          </cell>
          <cell r="C746" t="str">
            <v>KAMIŃSKI</v>
          </cell>
          <cell r="D746" t="str">
            <v>SLKS Tramp Orneta</v>
          </cell>
        </row>
        <row r="747">
          <cell r="A747" t="str">
            <v>K5410</v>
          </cell>
          <cell r="B747" t="str">
            <v>Harald</v>
          </cell>
          <cell r="C747" t="str">
            <v>KANIA</v>
          </cell>
          <cell r="D747" t="str">
            <v>BKS Kolejarz Katowice</v>
          </cell>
        </row>
        <row r="748">
          <cell r="A748" t="str">
            <v>K5409</v>
          </cell>
          <cell r="B748" t="str">
            <v>Michał</v>
          </cell>
          <cell r="C748" t="str">
            <v>KANIA</v>
          </cell>
          <cell r="D748" t="str">
            <v>BKS Kolejarz Katowice</v>
          </cell>
        </row>
        <row r="749">
          <cell r="A749" t="str">
            <v>K5213</v>
          </cell>
          <cell r="B749" t="str">
            <v>Monika</v>
          </cell>
          <cell r="C749" t="str">
            <v>KANIA</v>
          </cell>
          <cell r="D749" t="str">
            <v>UKS Arka Umieszcz</v>
          </cell>
        </row>
        <row r="750">
          <cell r="A750" t="str">
            <v>K4601</v>
          </cell>
          <cell r="B750" t="str">
            <v>Wiktoria</v>
          </cell>
          <cell r="C750" t="str">
            <v>KAPINOS</v>
          </cell>
          <cell r="D750" t="str">
            <v>UKSB Volant Mielec</v>
          </cell>
        </row>
        <row r="751">
          <cell r="A751" t="str">
            <v>K5476</v>
          </cell>
          <cell r="B751" t="str">
            <v>Marcin</v>
          </cell>
          <cell r="C751" t="str">
            <v>KARBOWY</v>
          </cell>
          <cell r="D751" t="str">
            <v>UKS Iskra Sarbice</v>
          </cell>
        </row>
        <row r="752">
          <cell r="A752" t="str">
            <v>K5176</v>
          </cell>
          <cell r="B752" t="str">
            <v>Andrzej</v>
          </cell>
          <cell r="C752" t="str">
            <v>KARCZEWSKI</v>
          </cell>
          <cell r="D752" t="str">
            <v>----</v>
          </cell>
        </row>
        <row r="753">
          <cell r="A753" t="str">
            <v>K5377</v>
          </cell>
          <cell r="B753" t="str">
            <v>Filip</v>
          </cell>
          <cell r="C753" t="str">
            <v>KARLIKOWSKI</v>
          </cell>
          <cell r="D753" t="str">
            <v>MKS Orlicz Suchedniów</v>
          </cell>
        </row>
        <row r="754">
          <cell r="A754" t="str">
            <v>K4646</v>
          </cell>
          <cell r="B754" t="str">
            <v>Agata</v>
          </cell>
          <cell r="C754" t="str">
            <v>KAROLAK</v>
          </cell>
          <cell r="D754" t="str">
            <v>ZKB Maced Polanów</v>
          </cell>
        </row>
        <row r="755">
          <cell r="A755" t="str">
            <v>K2213</v>
          </cell>
          <cell r="B755" t="str">
            <v>Piotr</v>
          </cell>
          <cell r="C755" t="str">
            <v>KAROLAK</v>
          </cell>
          <cell r="D755" t="str">
            <v>UKS Dwójka Wesoła</v>
          </cell>
        </row>
        <row r="756">
          <cell r="A756" t="str">
            <v>K5019</v>
          </cell>
          <cell r="B756" t="str">
            <v>Joanna</v>
          </cell>
          <cell r="C756" t="str">
            <v>KARP</v>
          </cell>
          <cell r="D756" t="str">
            <v>KKS Ruch Piotrków Tryb.</v>
          </cell>
        </row>
        <row r="757">
          <cell r="A757" t="str">
            <v>K4153</v>
          </cell>
          <cell r="B757" t="str">
            <v>Paulina</v>
          </cell>
          <cell r="C757" t="str">
            <v>KARWASZ</v>
          </cell>
          <cell r="D757" t="str">
            <v>UKS Lotka Lubiewo</v>
          </cell>
        </row>
        <row r="758">
          <cell r="A758" t="str">
            <v>K4207</v>
          </cell>
          <cell r="B758" t="str">
            <v>Urszula</v>
          </cell>
          <cell r="C758" t="str">
            <v>KARWOWSKA</v>
          </cell>
          <cell r="D758" t="str">
            <v>UKSB Milenium Warszawa</v>
          </cell>
        </row>
        <row r="759">
          <cell r="A759" t="str">
            <v>K3480</v>
          </cell>
          <cell r="B759" t="str">
            <v>Bartosz</v>
          </cell>
          <cell r="C759" t="str">
            <v>KASICA</v>
          </cell>
          <cell r="D759" t="str">
            <v>UKSB Milenium Warszawa</v>
          </cell>
        </row>
        <row r="760">
          <cell r="A760" t="str">
            <v>K3153</v>
          </cell>
          <cell r="B760" t="str">
            <v>Mateusz</v>
          </cell>
          <cell r="C760" t="str">
            <v>KASICA</v>
          </cell>
          <cell r="D760" t="str">
            <v>UKSB Milenium Warszawa</v>
          </cell>
        </row>
        <row r="761">
          <cell r="A761" t="str">
            <v>K4676</v>
          </cell>
          <cell r="B761" t="str">
            <v>Damian</v>
          </cell>
          <cell r="C761" t="str">
            <v>KASPERSKI</v>
          </cell>
          <cell r="D761" t="str">
            <v>UKS Kiko Zamość</v>
          </cell>
        </row>
        <row r="762">
          <cell r="A762" t="str">
            <v>K0184</v>
          </cell>
          <cell r="B762" t="str">
            <v>Rafał</v>
          </cell>
          <cell r="C762" t="str">
            <v>KASPRÓW</v>
          </cell>
          <cell r="D762" t="str">
            <v>KS Chojnik Jelenia Góra</v>
          </cell>
        </row>
        <row r="763">
          <cell r="A763" t="str">
            <v>K5262</v>
          </cell>
          <cell r="B763" t="str">
            <v>Wiktoria</v>
          </cell>
          <cell r="C763" t="str">
            <v>KASPRZAK</v>
          </cell>
          <cell r="D763" t="str">
            <v>UKS Kiko Zamość</v>
          </cell>
        </row>
        <row r="764">
          <cell r="A764" t="str">
            <v>K4315</v>
          </cell>
          <cell r="B764" t="str">
            <v>Marcin</v>
          </cell>
          <cell r="C764" t="str">
            <v>KASTEK</v>
          </cell>
          <cell r="D764" t="str">
            <v>AZSWAT Warszawa</v>
          </cell>
        </row>
        <row r="765">
          <cell r="A765" t="str">
            <v>K4586</v>
          </cell>
          <cell r="B765" t="str">
            <v>Joanna</v>
          </cell>
          <cell r="C765" t="str">
            <v>KASZUBA</v>
          </cell>
          <cell r="D765" t="str">
            <v>AZSOŚ Łódź</v>
          </cell>
        </row>
        <row r="766">
          <cell r="A766" t="str">
            <v>K4645</v>
          </cell>
          <cell r="B766" t="str">
            <v>Adrian</v>
          </cell>
          <cell r="C766" t="str">
            <v>KASZUBOWSKI</v>
          </cell>
          <cell r="D766" t="str">
            <v>ZKB Maced Polanów</v>
          </cell>
        </row>
        <row r="767">
          <cell r="A767" t="str">
            <v>K5166</v>
          </cell>
          <cell r="B767" t="str">
            <v>Zofia</v>
          </cell>
          <cell r="C767" t="str">
            <v>KAŚKIEWICZ</v>
          </cell>
          <cell r="D767" t="str">
            <v>KS Wesoła Warszawa</v>
          </cell>
        </row>
        <row r="768">
          <cell r="A768" t="str">
            <v>K0122</v>
          </cell>
          <cell r="B768" t="str">
            <v>Tomasz</v>
          </cell>
          <cell r="C768" t="str">
            <v>KAWAŁKOWSKI</v>
          </cell>
          <cell r="D768" t="str">
            <v>SKB Piast Słupsk</v>
          </cell>
        </row>
        <row r="769">
          <cell r="A769" t="str">
            <v>K4536</v>
          </cell>
          <cell r="B769" t="str">
            <v>Anna</v>
          </cell>
          <cell r="C769" t="str">
            <v>KAWCZYŃSKA</v>
          </cell>
          <cell r="D769" t="str">
            <v>UKS Iskra Sarbice</v>
          </cell>
        </row>
        <row r="770">
          <cell r="A770" t="str">
            <v>K4570</v>
          </cell>
          <cell r="B770" t="str">
            <v>Rafał</v>
          </cell>
          <cell r="C770" t="str">
            <v>KAZIMIERSKI</v>
          </cell>
          <cell r="D770" t="str">
            <v>UKS Smecz Bogatynia</v>
          </cell>
        </row>
        <row r="771">
          <cell r="A771" t="str">
            <v>K4719</v>
          </cell>
          <cell r="B771" t="str">
            <v>Michał</v>
          </cell>
          <cell r="C771" t="str">
            <v>KAZUSEK</v>
          </cell>
          <cell r="D771" t="str">
            <v>UKSOSIR Badminton Sławno</v>
          </cell>
        </row>
        <row r="772">
          <cell r="A772" t="str">
            <v>K3935</v>
          </cell>
          <cell r="B772" t="str">
            <v>Michał</v>
          </cell>
          <cell r="C772" t="str">
            <v>KAŹMIERCZAK</v>
          </cell>
          <cell r="D772" t="str">
            <v>----</v>
          </cell>
        </row>
        <row r="773">
          <cell r="A773" t="str">
            <v>K4239</v>
          </cell>
          <cell r="B773" t="str">
            <v>Paweł</v>
          </cell>
          <cell r="C773" t="str">
            <v>KAŹMIERCZYK</v>
          </cell>
          <cell r="D773" t="str">
            <v>UKSB Milenium Warszawa</v>
          </cell>
        </row>
        <row r="774">
          <cell r="A774" t="str">
            <v>K5303</v>
          </cell>
          <cell r="B774" t="str">
            <v>Anna</v>
          </cell>
          <cell r="C774" t="str">
            <v>KAŹMIERKOWSKA</v>
          </cell>
          <cell r="D774" t="str">
            <v>----</v>
          </cell>
        </row>
        <row r="775">
          <cell r="A775" t="str">
            <v>K5168</v>
          </cell>
          <cell r="B775" t="str">
            <v>Erik</v>
          </cell>
          <cell r="C775" t="str">
            <v>KELLER</v>
          </cell>
          <cell r="D775" t="str">
            <v>KS Match Point Ślęza</v>
          </cell>
        </row>
        <row r="776">
          <cell r="A776" t="str">
            <v>K4526</v>
          </cell>
          <cell r="B776" t="str">
            <v>Łukasz</v>
          </cell>
          <cell r="C776" t="str">
            <v>KENDZIOR</v>
          </cell>
          <cell r="D776" t="str">
            <v>ŚKB Harcownik Warszawa</v>
          </cell>
        </row>
        <row r="777">
          <cell r="A777" t="str">
            <v>K4841</v>
          </cell>
          <cell r="B777" t="str">
            <v>Mateusz</v>
          </cell>
          <cell r="C777" t="str">
            <v>KĘDZIORA</v>
          </cell>
          <cell r="D777" t="str">
            <v>PTS Puszczykowo</v>
          </cell>
        </row>
        <row r="778">
          <cell r="A778" t="str">
            <v>K5043</v>
          </cell>
          <cell r="B778" t="str">
            <v>Olga</v>
          </cell>
          <cell r="C778" t="str">
            <v>KĘDZIORA</v>
          </cell>
          <cell r="D778" t="str">
            <v>OTB Lotka Ostrów Wlkp.</v>
          </cell>
        </row>
        <row r="779">
          <cell r="A779" t="str">
            <v>K4620</v>
          </cell>
          <cell r="B779" t="str">
            <v>Aleksandra</v>
          </cell>
          <cell r="C779" t="str">
            <v>KICH</v>
          </cell>
          <cell r="D779" t="str">
            <v>SLKS Tramp Orneta</v>
          </cell>
        </row>
        <row r="780">
          <cell r="A780" t="str">
            <v>K5232</v>
          </cell>
          <cell r="B780" t="str">
            <v>Paweł</v>
          </cell>
          <cell r="C780" t="str">
            <v>KIELAR</v>
          </cell>
          <cell r="D780" t="str">
            <v>UKS Orbitek Straszęcin</v>
          </cell>
        </row>
        <row r="781">
          <cell r="A781" t="str">
            <v>K1231</v>
          </cell>
          <cell r="B781" t="str">
            <v>Dawid</v>
          </cell>
          <cell r="C781" t="str">
            <v>KIELOCH</v>
          </cell>
          <cell r="D781" t="str">
            <v>UKS Plesbad Pszczyna</v>
          </cell>
        </row>
        <row r="782">
          <cell r="A782" t="str">
            <v>K4463</v>
          </cell>
          <cell r="B782" t="str">
            <v>Justyna</v>
          </cell>
          <cell r="C782" t="str">
            <v>KIEŁBASA</v>
          </cell>
          <cell r="D782" t="str">
            <v>UKSB Volant Mielec</v>
          </cell>
        </row>
        <row r="783">
          <cell r="A783" t="str">
            <v>K3825</v>
          </cell>
          <cell r="B783" t="str">
            <v>Karolina</v>
          </cell>
          <cell r="C783" t="str">
            <v>KIERZKOWSKA</v>
          </cell>
          <cell r="D783" t="str">
            <v>MUKS 2 Kietrz</v>
          </cell>
        </row>
        <row r="784">
          <cell r="A784" t="str">
            <v>K5394</v>
          </cell>
          <cell r="B784" t="str">
            <v>Jakub</v>
          </cell>
          <cell r="C784" t="str">
            <v>KIERZKOWSKI</v>
          </cell>
          <cell r="D784" t="str">
            <v>UKS 70 Płock</v>
          </cell>
        </row>
        <row r="785">
          <cell r="A785" t="str">
            <v>K4428</v>
          </cell>
          <cell r="B785" t="str">
            <v>Marcin</v>
          </cell>
          <cell r="C785" t="str">
            <v>KIETLA</v>
          </cell>
          <cell r="D785" t="str">
            <v>UKS Dwójka Wesoła</v>
          </cell>
        </row>
        <row r="786">
          <cell r="A786" t="str">
            <v>K3161</v>
          </cell>
          <cell r="B786" t="str">
            <v>Izabela</v>
          </cell>
          <cell r="C786" t="str">
            <v>KIEŻEL</v>
          </cell>
          <cell r="D786" t="str">
            <v>UKS Hubal Białystok</v>
          </cell>
        </row>
        <row r="787">
          <cell r="A787" t="str">
            <v>K4248</v>
          </cell>
          <cell r="B787" t="str">
            <v>Michał</v>
          </cell>
          <cell r="C787" t="str">
            <v>KIKOSICKI</v>
          </cell>
          <cell r="D787" t="str">
            <v>KSR Wolant Łódź</v>
          </cell>
        </row>
        <row r="788">
          <cell r="A788" t="str">
            <v>K4905</v>
          </cell>
          <cell r="B788" t="str">
            <v>Alicja</v>
          </cell>
          <cell r="C788" t="str">
            <v>KIMSO</v>
          </cell>
          <cell r="D788" t="str">
            <v>SLKS Tramp Orneta</v>
          </cell>
        </row>
        <row r="789">
          <cell r="A789" t="str">
            <v>K3888</v>
          </cell>
          <cell r="B789" t="str">
            <v>Sebastian</v>
          </cell>
          <cell r="C789" t="str">
            <v>KIMSO</v>
          </cell>
          <cell r="D789" t="str">
            <v>SLKS Tramp Orneta</v>
          </cell>
        </row>
        <row r="790">
          <cell r="A790" t="str">
            <v>K1530</v>
          </cell>
          <cell r="B790" t="str">
            <v>Katarzyna</v>
          </cell>
          <cell r="C790" t="str">
            <v>KISTOWSKA</v>
          </cell>
          <cell r="D790" t="str">
            <v>PTS Puszczykowo</v>
          </cell>
        </row>
        <row r="791">
          <cell r="A791" t="str">
            <v>K5048</v>
          </cell>
          <cell r="B791" t="str">
            <v>Jakub</v>
          </cell>
          <cell r="C791" t="str">
            <v>KITA</v>
          </cell>
          <cell r="D791" t="str">
            <v>UKS Plesbad Pszczyna</v>
          </cell>
        </row>
        <row r="792">
          <cell r="A792" t="str">
            <v>K4966</v>
          </cell>
          <cell r="B792" t="str">
            <v>Marta</v>
          </cell>
          <cell r="C792" t="str">
            <v>KLASA</v>
          </cell>
          <cell r="D792" t="str">
            <v>ULKS U-2 Lotka Bytów</v>
          </cell>
        </row>
        <row r="793">
          <cell r="A793" t="str">
            <v>K2363</v>
          </cell>
          <cell r="B793" t="str">
            <v>Ewa</v>
          </cell>
          <cell r="C793" t="str">
            <v>KLEPACKA</v>
          </cell>
          <cell r="D793" t="str">
            <v>UKS Hubal Białystok</v>
          </cell>
        </row>
        <row r="794">
          <cell r="A794" t="str">
            <v>K3750</v>
          </cell>
          <cell r="B794" t="str">
            <v>Marta</v>
          </cell>
          <cell r="C794" t="str">
            <v>KLEPEK</v>
          </cell>
          <cell r="D794" t="str">
            <v>UKS Plesbad Pszczyna</v>
          </cell>
        </row>
        <row r="795">
          <cell r="A795" t="str">
            <v>K3808</v>
          </cell>
          <cell r="B795" t="str">
            <v>Tomasz</v>
          </cell>
          <cell r="C795" t="str">
            <v>KLEPEK</v>
          </cell>
          <cell r="D795" t="str">
            <v>UKS Plesbad Pszczyna</v>
          </cell>
        </row>
        <row r="796">
          <cell r="A796" t="str">
            <v>K4576</v>
          </cell>
          <cell r="B796" t="str">
            <v>Paulina</v>
          </cell>
          <cell r="C796" t="str">
            <v>KLIMEK</v>
          </cell>
          <cell r="D796" t="str">
            <v>MKS Strzelce Opolskie</v>
          </cell>
        </row>
        <row r="797">
          <cell r="A797" t="str">
            <v>K4709</v>
          </cell>
          <cell r="B797" t="str">
            <v>Paweł</v>
          </cell>
          <cell r="C797" t="str">
            <v>KLIMEK</v>
          </cell>
          <cell r="D797" t="str">
            <v>----</v>
          </cell>
        </row>
        <row r="798">
          <cell r="A798" t="str">
            <v>K5652</v>
          </cell>
          <cell r="B798" t="str">
            <v>Wiktoria</v>
          </cell>
          <cell r="C798" t="str">
            <v>KLIMEK</v>
          </cell>
          <cell r="D798" t="str">
            <v>PMKS Chrobry Piotrowice</v>
          </cell>
        </row>
        <row r="799">
          <cell r="A799" t="str">
            <v>K5069</v>
          </cell>
          <cell r="B799" t="str">
            <v>Jędrzej</v>
          </cell>
          <cell r="C799" t="str">
            <v>KLIMKO</v>
          </cell>
          <cell r="D799" t="str">
            <v>----</v>
          </cell>
        </row>
        <row r="800">
          <cell r="A800" t="str">
            <v>K2358</v>
          </cell>
          <cell r="B800" t="str">
            <v>Bartosz</v>
          </cell>
          <cell r="C800" t="str">
            <v>KLIMOWICZ</v>
          </cell>
          <cell r="D800" t="str">
            <v>UKS Hubal Białystok</v>
          </cell>
        </row>
        <row r="801">
          <cell r="A801" t="str">
            <v>K5246</v>
          </cell>
          <cell r="B801" t="str">
            <v>Daniel</v>
          </cell>
          <cell r="C801" t="str">
            <v>KLIMOWSKI</v>
          </cell>
          <cell r="D801" t="str">
            <v>----</v>
          </cell>
        </row>
        <row r="802">
          <cell r="A802" t="str">
            <v>K4635</v>
          </cell>
          <cell r="B802" t="str">
            <v>Andrzej</v>
          </cell>
          <cell r="C802" t="str">
            <v>KLUCZNIK</v>
          </cell>
          <cell r="D802" t="str">
            <v>LKS Technik Głubczyce</v>
          </cell>
        </row>
        <row r="803">
          <cell r="A803" t="str">
            <v>K5134</v>
          </cell>
          <cell r="B803" t="str">
            <v>Maciej</v>
          </cell>
          <cell r="C803" t="str">
            <v>KLUCZYK</v>
          </cell>
          <cell r="D803" t="str">
            <v>UKS Hubal Białystok</v>
          </cell>
        </row>
        <row r="804">
          <cell r="A804" t="str">
            <v>K4554</v>
          </cell>
          <cell r="B804" t="str">
            <v>Albert</v>
          </cell>
          <cell r="C804" t="str">
            <v>KLUK</v>
          </cell>
          <cell r="D804" t="str">
            <v>UKS Orliki Ropica Polska</v>
          </cell>
        </row>
        <row r="805">
          <cell r="A805" t="str">
            <v>K5563</v>
          </cell>
          <cell r="B805" t="str">
            <v>Dawid</v>
          </cell>
          <cell r="C805" t="str">
            <v>KLUK</v>
          </cell>
          <cell r="D805" t="str">
            <v>UKS Orliki Ropica Polska</v>
          </cell>
        </row>
        <row r="806">
          <cell r="A806" t="str">
            <v>K2788</v>
          </cell>
          <cell r="B806" t="str">
            <v>Bartłomiej</v>
          </cell>
          <cell r="C806" t="str">
            <v>KLUTH</v>
          </cell>
          <cell r="D806" t="str">
            <v>SLKS Tramp Orneta</v>
          </cell>
        </row>
        <row r="807">
          <cell r="A807" t="str">
            <v>K5221</v>
          </cell>
          <cell r="B807" t="str">
            <v>Dominik</v>
          </cell>
          <cell r="C807" t="str">
            <v>KŁAPUT</v>
          </cell>
          <cell r="D807" t="str">
            <v>UKS Unia Bieruń</v>
          </cell>
        </row>
        <row r="808">
          <cell r="A808" t="str">
            <v>K5084</v>
          </cell>
          <cell r="B808" t="str">
            <v>Agnieszka</v>
          </cell>
          <cell r="C808" t="str">
            <v>KMIECIK</v>
          </cell>
          <cell r="D808" t="str">
            <v>UMKS Junis Szczucin</v>
          </cell>
        </row>
        <row r="809">
          <cell r="A809" t="str">
            <v>K5164</v>
          </cell>
          <cell r="B809" t="str">
            <v>Konrad</v>
          </cell>
          <cell r="C809" t="str">
            <v>KMIECIŃSKI</v>
          </cell>
          <cell r="D809" t="str">
            <v>KS Wesoła Warszawa</v>
          </cell>
        </row>
        <row r="810">
          <cell r="A810" t="str">
            <v>K5163</v>
          </cell>
          <cell r="B810" t="str">
            <v>Piotr</v>
          </cell>
          <cell r="C810" t="str">
            <v>KMIECIŃSKI</v>
          </cell>
          <cell r="D810" t="str">
            <v>KS Wesoła Warszawa</v>
          </cell>
        </row>
        <row r="811">
          <cell r="A811" t="str">
            <v>K3091</v>
          </cell>
          <cell r="B811" t="str">
            <v>Tadeusz</v>
          </cell>
          <cell r="C811" t="str">
            <v>KMIEĆ</v>
          </cell>
          <cell r="D811" t="str">
            <v>----</v>
          </cell>
        </row>
        <row r="812">
          <cell r="A812" t="str">
            <v>K4217</v>
          </cell>
          <cell r="B812" t="str">
            <v>Zuzanna</v>
          </cell>
          <cell r="C812" t="str">
            <v>KMIEĆ</v>
          </cell>
          <cell r="D812" t="str">
            <v>MUKS 5 Chełm</v>
          </cell>
        </row>
        <row r="813">
          <cell r="A813" t="str">
            <v>K4432</v>
          </cell>
          <cell r="B813" t="str">
            <v>Daniel</v>
          </cell>
          <cell r="C813" t="str">
            <v>KNAP</v>
          </cell>
          <cell r="D813" t="str">
            <v>UKS Aktywna Piątka Przemyśl</v>
          </cell>
        </row>
        <row r="814">
          <cell r="A814" t="str">
            <v>K2606</v>
          </cell>
          <cell r="B814" t="str">
            <v>Sławomir</v>
          </cell>
          <cell r="C814" t="str">
            <v>KNAP</v>
          </cell>
          <cell r="D814" t="str">
            <v>----</v>
          </cell>
        </row>
        <row r="815">
          <cell r="A815" t="str">
            <v>K3119</v>
          </cell>
          <cell r="B815" t="str">
            <v>Mateusz</v>
          </cell>
          <cell r="C815" t="str">
            <v>KNOP</v>
          </cell>
          <cell r="D815" t="str">
            <v>ULKS U-2 Lotka Bytów</v>
          </cell>
        </row>
        <row r="816">
          <cell r="A816" t="str">
            <v>K5037</v>
          </cell>
          <cell r="B816" t="str">
            <v>Barbara</v>
          </cell>
          <cell r="C816" t="str">
            <v>KNOPEK</v>
          </cell>
          <cell r="D816" t="str">
            <v>UKS Unia Bieruń</v>
          </cell>
        </row>
        <row r="817">
          <cell r="A817" t="str">
            <v>K2360</v>
          </cell>
          <cell r="B817" t="str">
            <v>Tomasz</v>
          </cell>
          <cell r="C817" t="str">
            <v>KNOPEK</v>
          </cell>
          <cell r="D817" t="str">
            <v>UKS KSBad Kraków</v>
          </cell>
        </row>
        <row r="818">
          <cell r="A818" t="str">
            <v>K0101</v>
          </cell>
          <cell r="B818" t="str">
            <v>Justyna</v>
          </cell>
          <cell r="C818" t="str">
            <v>KNYSAK</v>
          </cell>
          <cell r="D818" t="str">
            <v>MKS Dwójka Blachownia</v>
          </cell>
        </row>
        <row r="819">
          <cell r="A819" t="str">
            <v>K1849</v>
          </cell>
          <cell r="B819" t="str">
            <v>Magdalena</v>
          </cell>
          <cell r="C819" t="str">
            <v>KOBA</v>
          </cell>
          <cell r="D819" t="str">
            <v>KS Masovia Płock</v>
          </cell>
        </row>
        <row r="820">
          <cell r="A820" t="str">
            <v>K1326</v>
          </cell>
          <cell r="B820" t="str">
            <v>Sebastian</v>
          </cell>
          <cell r="C820" t="str">
            <v>KOBA</v>
          </cell>
          <cell r="D820" t="str">
            <v>KS Masovia Płock</v>
          </cell>
        </row>
        <row r="821">
          <cell r="A821" t="str">
            <v>K2189</v>
          </cell>
          <cell r="B821" t="str">
            <v>Daniela</v>
          </cell>
          <cell r="C821" t="str">
            <v>KOBELUCH</v>
          </cell>
          <cell r="D821" t="str">
            <v>UKS 15 Kędzierzyn-Koźle</v>
          </cell>
        </row>
        <row r="822">
          <cell r="A822" t="str">
            <v>K4603</v>
          </cell>
          <cell r="B822" t="str">
            <v>Patryk</v>
          </cell>
          <cell r="C822" t="str">
            <v>KOBELUCH</v>
          </cell>
          <cell r="D822" t="str">
            <v>LKS Technik Głubczyce</v>
          </cell>
        </row>
        <row r="823">
          <cell r="A823" t="str">
            <v>K5089</v>
          </cell>
          <cell r="B823" t="str">
            <v>Ganna</v>
          </cell>
          <cell r="C823" t="str">
            <v>KOBTSEVA</v>
          </cell>
          <cell r="D823" t="str">
            <v>SKB Suwałki</v>
          </cell>
        </row>
        <row r="824">
          <cell r="A824" t="str">
            <v>K4563</v>
          </cell>
          <cell r="B824" t="str">
            <v>Kordian</v>
          </cell>
          <cell r="C824" t="str">
            <v>KOBYLNIK</v>
          </cell>
          <cell r="D824" t="str">
            <v>LKS Technik Głubczyce</v>
          </cell>
        </row>
        <row r="825">
          <cell r="A825" t="str">
            <v>K3194</v>
          </cell>
          <cell r="B825" t="str">
            <v>Michał</v>
          </cell>
          <cell r="C825" t="str">
            <v>KOBYŁECKI</v>
          </cell>
          <cell r="D825" t="str">
            <v>SKB Piast Słupsk</v>
          </cell>
        </row>
        <row r="826">
          <cell r="A826" t="str">
            <v>K5417</v>
          </cell>
          <cell r="B826" t="str">
            <v>Anna</v>
          </cell>
          <cell r="C826" t="str">
            <v>KOCZUR</v>
          </cell>
          <cell r="D826" t="str">
            <v>----</v>
          </cell>
        </row>
        <row r="827">
          <cell r="A827" t="str">
            <v>K4735</v>
          </cell>
          <cell r="B827" t="str">
            <v>Oktawia</v>
          </cell>
          <cell r="C827" t="str">
            <v>KOISZ</v>
          </cell>
          <cell r="D827" t="str">
            <v>UKS Kiko Zamość</v>
          </cell>
        </row>
        <row r="828">
          <cell r="A828" t="str">
            <v>K4838</v>
          </cell>
          <cell r="B828" t="str">
            <v>Magdalena</v>
          </cell>
          <cell r="C828" t="str">
            <v>KOJDER</v>
          </cell>
          <cell r="D828" t="str">
            <v>----</v>
          </cell>
        </row>
        <row r="829">
          <cell r="A829" t="str">
            <v>K3218</v>
          </cell>
          <cell r="B829" t="str">
            <v>Joanna</v>
          </cell>
          <cell r="C829" t="str">
            <v>KOKOSZKA</v>
          </cell>
          <cell r="D829" t="str">
            <v>UMKS Junis Szczucin</v>
          </cell>
        </row>
        <row r="830">
          <cell r="A830" t="str">
            <v>K4084</v>
          </cell>
          <cell r="B830" t="str">
            <v>Magdalena</v>
          </cell>
          <cell r="C830" t="str">
            <v>KOKOSZKA</v>
          </cell>
          <cell r="D830" t="str">
            <v>AZSWAT Warszawa</v>
          </cell>
        </row>
        <row r="831">
          <cell r="A831" t="str">
            <v>K3941</v>
          </cell>
          <cell r="B831" t="str">
            <v>Michał</v>
          </cell>
          <cell r="C831" t="str">
            <v>KOŁDEJ</v>
          </cell>
          <cell r="D831" t="str">
            <v>LUKS Jedynka Częstochowa</v>
          </cell>
        </row>
        <row r="832">
          <cell r="A832" t="str">
            <v>K5041</v>
          </cell>
          <cell r="B832" t="str">
            <v>Aleksandra</v>
          </cell>
          <cell r="C832" t="str">
            <v>KOŁODZIEJ</v>
          </cell>
          <cell r="D832" t="str">
            <v>KSR Wolant Łódź</v>
          </cell>
        </row>
        <row r="833">
          <cell r="A833" t="str">
            <v>K1194</v>
          </cell>
          <cell r="B833" t="str">
            <v>Andrzej</v>
          </cell>
          <cell r="C833" t="str">
            <v>KOŁODZIEJ</v>
          </cell>
          <cell r="D833" t="str">
            <v>----</v>
          </cell>
        </row>
        <row r="834">
          <cell r="A834" t="str">
            <v>K5321</v>
          </cell>
          <cell r="B834" t="str">
            <v>Karolina</v>
          </cell>
          <cell r="C834" t="str">
            <v>KOŁODZIEJ</v>
          </cell>
          <cell r="D834" t="str">
            <v>UKS Astra Wrocław</v>
          </cell>
        </row>
        <row r="835">
          <cell r="A835" t="str">
            <v>K0264</v>
          </cell>
          <cell r="B835" t="str">
            <v>Witold</v>
          </cell>
          <cell r="C835" t="str">
            <v>KOŁODZIEJ</v>
          </cell>
          <cell r="D835" t="str">
            <v>KB Vol-Trick Kępno</v>
          </cell>
        </row>
        <row r="836">
          <cell r="A836" t="str">
            <v>K4510</v>
          </cell>
          <cell r="B836" t="str">
            <v>Jadwiga</v>
          </cell>
          <cell r="C836" t="str">
            <v>KOŁODZIEJCZYK</v>
          </cell>
          <cell r="D836" t="str">
            <v>----</v>
          </cell>
        </row>
        <row r="837">
          <cell r="A837" t="str">
            <v>K4712</v>
          </cell>
          <cell r="B837" t="str">
            <v>Zbigniew</v>
          </cell>
          <cell r="C837" t="str">
            <v>KOŁODZIEJCZYK</v>
          </cell>
          <cell r="D837" t="str">
            <v>----</v>
          </cell>
        </row>
        <row r="838">
          <cell r="A838" t="str">
            <v>K2392</v>
          </cell>
          <cell r="B838" t="str">
            <v>Marcin</v>
          </cell>
          <cell r="C838" t="str">
            <v>KOŁODZIEJEK</v>
          </cell>
          <cell r="D838" t="str">
            <v>AZSUW Warszawa</v>
          </cell>
        </row>
        <row r="839">
          <cell r="A839" t="str">
            <v>K1963</v>
          </cell>
          <cell r="B839" t="str">
            <v>Jacek</v>
          </cell>
          <cell r="C839" t="str">
            <v>KOŁUMBAJEW</v>
          </cell>
          <cell r="D839" t="str">
            <v>AZSUW Warszawa</v>
          </cell>
        </row>
        <row r="840">
          <cell r="A840" t="str">
            <v>K5030</v>
          </cell>
          <cell r="B840" t="str">
            <v>Adrian</v>
          </cell>
          <cell r="C840" t="str">
            <v>KONDLA</v>
          </cell>
          <cell r="D840" t="str">
            <v>UKS Unia Bieruń</v>
          </cell>
        </row>
        <row r="841">
          <cell r="A841" t="str">
            <v>K5429</v>
          </cell>
          <cell r="B841" t="str">
            <v>Aleksandra</v>
          </cell>
          <cell r="C841" t="str">
            <v>KONIECZNA</v>
          </cell>
          <cell r="D841" t="str">
            <v>UKS Ząbkowice Dąbrowa Górn.</v>
          </cell>
        </row>
        <row r="842">
          <cell r="A842" t="str">
            <v>K3115</v>
          </cell>
          <cell r="B842" t="str">
            <v>Magda</v>
          </cell>
          <cell r="C842" t="str">
            <v>KONIECZNA</v>
          </cell>
          <cell r="D842" t="str">
            <v>UKS Hubal Białystok</v>
          </cell>
        </row>
        <row r="843">
          <cell r="A843" t="str">
            <v>K5548</v>
          </cell>
          <cell r="B843" t="str">
            <v>Zuzanna</v>
          </cell>
          <cell r="C843" t="str">
            <v>KONIECZNA</v>
          </cell>
          <cell r="D843" t="str">
            <v>AZSAGH Kraków</v>
          </cell>
        </row>
        <row r="844">
          <cell r="A844" t="str">
            <v>K4755</v>
          </cell>
          <cell r="B844" t="str">
            <v>Kacper</v>
          </cell>
          <cell r="C844" t="str">
            <v>KONIECZNY</v>
          </cell>
          <cell r="D844" t="str">
            <v>MMKS Kędzierzyn-Koźle</v>
          </cell>
        </row>
        <row r="845">
          <cell r="A845" t="str">
            <v>K0734</v>
          </cell>
          <cell r="B845" t="str">
            <v>Olga</v>
          </cell>
          <cell r="C845" t="str">
            <v>KONIUCH</v>
          </cell>
          <cell r="D845" t="str">
            <v>KSR Wolant Łódź</v>
          </cell>
        </row>
        <row r="846">
          <cell r="A846" t="str">
            <v>K3568</v>
          </cell>
          <cell r="B846" t="str">
            <v>Michał</v>
          </cell>
          <cell r="C846" t="str">
            <v>KONOPCZYŃSKI</v>
          </cell>
          <cell r="D846" t="str">
            <v>UKS Dwójka Wesoła</v>
          </cell>
        </row>
        <row r="847">
          <cell r="A847" t="str">
            <v>K1822</v>
          </cell>
          <cell r="B847" t="str">
            <v>Katarzyna</v>
          </cell>
          <cell r="C847" t="str">
            <v>KONOPKA</v>
          </cell>
          <cell r="D847" t="str">
            <v>ŚKB Harcownik Warszawa</v>
          </cell>
        </row>
        <row r="848">
          <cell r="A848" t="str">
            <v>K5186</v>
          </cell>
          <cell r="B848" t="str">
            <v>Konrad</v>
          </cell>
          <cell r="C848" t="str">
            <v>KONWALIK</v>
          </cell>
          <cell r="D848" t="str">
            <v>UKS Kiko Zamość</v>
          </cell>
        </row>
        <row r="849">
          <cell r="A849" t="str">
            <v>K4702</v>
          </cell>
          <cell r="B849" t="str">
            <v>Kacper</v>
          </cell>
          <cell r="C849" t="str">
            <v>KOPACZ</v>
          </cell>
          <cell r="D849" t="str">
            <v>UTS Akro-Bad Warszawa</v>
          </cell>
        </row>
        <row r="850">
          <cell r="A850" t="str">
            <v>K3984</v>
          </cell>
          <cell r="B850" t="str">
            <v>Magdalena</v>
          </cell>
          <cell r="C850" t="str">
            <v>KOPACZ</v>
          </cell>
          <cell r="D850" t="str">
            <v>UTS Akro-Bad Warszawa</v>
          </cell>
        </row>
        <row r="851">
          <cell r="A851" t="str">
            <v>K2551</v>
          </cell>
          <cell r="B851" t="str">
            <v>Piotr</v>
          </cell>
          <cell r="C851" t="str">
            <v>KOPACZ</v>
          </cell>
          <cell r="D851" t="str">
            <v>----</v>
          </cell>
        </row>
        <row r="852">
          <cell r="A852" t="str">
            <v>K4882</v>
          </cell>
          <cell r="B852" t="str">
            <v>Adrianna</v>
          </cell>
          <cell r="C852" t="str">
            <v>KOPACZYŃSKA</v>
          </cell>
          <cell r="D852" t="str">
            <v>UKS Smecz Bogatynia</v>
          </cell>
        </row>
        <row r="853">
          <cell r="A853" t="str">
            <v>K4133</v>
          </cell>
          <cell r="B853" t="str">
            <v>Paweł</v>
          </cell>
          <cell r="C853" t="str">
            <v>KOPAŃSKI</v>
          </cell>
          <cell r="D853" t="str">
            <v>UKS Start Widełka</v>
          </cell>
        </row>
        <row r="854">
          <cell r="A854" t="str">
            <v>K5248</v>
          </cell>
          <cell r="B854" t="str">
            <v>Magdalena</v>
          </cell>
          <cell r="C854" t="str">
            <v>KOPCZYŃSKA</v>
          </cell>
          <cell r="D854" t="str">
            <v>UKS Kiko Zamość</v>
          </cell>
        </row>
        <row r="855">
          <cell r="A855" t="str">
            <v>K4299</v>
          </cell>
          <cell r="B855" t="str">
            <v>Weronika</v>
          </cell>
          <cell r="C855" t="str">
            <v>KOPCZYŃSKA</v>
          </cell>
          <cell r="D855" t="str">
            <v>UKS Kiko Zamość</v>
          </cell>
        </row>
        <row r="856">
          <cell r="A856" t="str">
            <v>K3899</v>
          </cell>
          <cell r="B856" t="str">
            <v>Piotr</v>
          </cell>
          <cell r="C856" t="str">
            <v>KOPCZYŃSKI</v>
          </cell>
          <cell r="D856" t="str">
            <v>ŚKB Harcownik Warszawa</v>
          </cell>
        </row>
        <row r="857">
          <cell r="A857" t="str">
            <v>K4763</v>
          </cell>
          <cell r="B857" t="str">
            <v>Dominika</v>
          </cell>
          <cell r="C857" t="str">
            <v>KOPEĆ</v>
          </cell>
          <cell r="D857" t="str">
            <v>MMKS Kędzierzyn-Koźle</v>
          </cell>
        </row>
        <row r="858">
          <cell r="A858" t="str">
            <v>K3867</v>
          </cell>
          <cell r="B858" t="str">
            <v>Patryk</v>
          </cell>
          <cell r="C858" t="str">
            <v>KOPEĆ</v>
          </cell>
          <cell r="D858" t="str">
            <v>MKS Stal Nowa Dęba</v>
          </cell>
        </row>
        <row r="859">
          <cell r="A859" t="str">
            <v>K4023</v>
          </cell>
          <cell r="B859" t="str">
            <v>Agnieszka</v>
          </cell>
          <cell r="C859" t="str">
            <v>KOPER</v>
          </cell>
          <cell r="D859" t="str">
            <v>KKS Warmia Olsztyn</v>
          </cell>
        </row>
        <row r="860">
          <cell r="A860" t="str">
            <v>K3646</v>
          </cell>
          <cell r="B860" t="str">
            <v>Kornelia</v>
          </cell>
          <cell r="C860" t="str">
            <v>KOPTOŃ</v>
          </cell>
          <cell r="D860" t="str">
            <v>UKS Unia Bieruń</v>
          </cell>
        </row>
        <row r="861">
          <cell r="A861" t="str">
            <v>K4776</v>
          </cell>
          <cell r="B861" t="str">
            <v>Korneliusz</v>
          </cell>
          <cell r="C861" t="str">
            <v>KOPTOŃ</v>
          </cell>
          <cell r="D861" t="str">
            <v>UKS Unia Bieruń</v>
          </cell>
        </row>
        <row r="862">
          <cell r="A862" t="str">
            <v>K3647</v>
          </cell>
          <cell r="B862" t="str">
            <v>Paulina</v>
          </cell>
          <cell r="C862" t="str">
            <v>KOPTOŃ</v>
          </cell>
          <cell r="D862" t="str">
            <v>UKS Unia Bieruń</v>
          </cell>
        </row>
        <row r="863">
          <cell r="A863" t="str">
            <v>K5653</v>
          </cell>
          <cell r="B863" t="str">
            <v>Łukasz</v>
          </cell>
          <cell r="C863" t="str">
            <v>KOPUT</v>
          </cell>
          <cell r="D863" t="str">
            <v>PMKS Chrobry Piotrowice</v>
          </cell>
        </row>
        <row r="864">
          <cell r="A864" t="str">
            <v>K3151</v>
          </cell>
          <cell r="B864" t="str">
            <v>Maria</v>
          </cell>
          <cell r="C864" t="str">
            <v>KOPYT</v>
          </cell>
          <cell r="D864" t="str">
            <v>UKSB Milenium Warszawa</v>
          </cell>
        </row>
        <row r="865">
          <cell r="A865" t="str">
            <v>K3783</v>
          </cell>
          <cell r="B865" t="str">
            <v>Anna</v>
          </cell>
          <cell r="C865" t="str">
            <v>KORBAŚ</v>
          </cell>
          <cell r="D865" t="str">
            <v>UMKS Junis Szczucin</v>
          </cell>
        </row>
        <row r="866">
          <cell r="A866" t="str">
            <v>K2553</v>
          </cell>
          <cell r="B866" t="str">
            <v>Danuta</v>
          </cell>
          <cell r="C866" t="str">
            <v>KORBEL</v>
          </cell>
          <cell r="D866" t="str">
            <v>MKS Dwójka Blachownia</v>
          </cell>
        </row>
        <row r="867">
          <cell r="A867" t="str">
            <v>K2772</v>
          </cell>
          <cell r="B867" t="str">
            <v>Kamil</v>
          </cell>
          <cell r="C867" t="str">
            <v>KORBEL</v>
          </cell>
          <cell r="D867" t="str">
            <v>MKS Dwójka Blachownia</v>
          </cell>
        </row>
        <row r="868">
          <cell r="A868" t="str">
            <v>K2014</v>
          </cell>
          <cell r="B868" t="str">
            <v>Magdalena</v>
          </cell>
          <cell r="C868" t="str">
            <v>KORDALEWSKA</v>
          </cell>
          <cell r="D868" t="str">
            <v>ŚKB Harcownik Warszawa</v>
          </cell>
        </row>
        <row r="869">
          <cell r="A869" t="str">
            <v>K5205</v>
          </cell>
          <cell r="B869" t="str">
            <v>Jakub</v>
          </cell>
          <cell r="C869" t="str">
            <v>KORDEK</v>
          </cell>
          <cell r="D869" t="str">
            <v>UKS Aktywna Piątka Przemyśl</v>
          </cell>
        </row>
        <row r="870">
          <cell r="A870" t="str">
            <v>K5206</v>
          </cell>
          <cell r="B870" t="str">
            <v>Klaudia</v>
          </cell>
          <cell r="C870" t="str">
            <v>KORDEK</v>
          </cell>
          <cell r="D870" t="str">
            <v>UKS Aktywna Piątka Przemyśl</v>
          </cell>
        </row>
        <row r="871">
          <cell r="A871" t="str">
            <v>K5180</v>
          </cell>
          <cell r="B871" t="str">
            <v>Patryk</v>
          </cell>
          <cell r="C871" t="str">
            <v>KORDEK</v>
          </cell>
          <cell r="D871" t="str">
            <v>UKS Aktywna Piątka Przemyśl</v>
          </cell>
        </row>
        <row r="872">
          <cell r="A872" t="str">
            <v>K3431</v>
          </cell>
          <cell r="B872" t="str">
            <v>Magdalena</v>
          </cell>
          <cell r="C872" t="str">
            <v>KOREJBA</v>
          </cell>
          <cell r="D872" t="str">
            <v>MMKS Kędzierzyn-Koźle</v>
          </cell>
        </row>
        <row r="873">
          <cell r="A873" t="str">
            <v>K5171</v>
          </cell>
          <cell r="B873" t="str">
            <v>Nikola</v>
          </cell>
          <cell r="C873" t="str">
            <v>KORNACKA</v>
          </cell>
          <cell r="D873" t="str">
            <v>UKS Kometa Sianów</v>
          </cell>
        </row>
        <row r="874">
          <cell r="A874" t="str">
            <v>K3223</v>
          </cell>
          <cell r="B874" t="str">
            <v>Oskar</v>
          </cell>
          <cell r="C874" t="str">
            <v>KORNAFEL</v>
          </cell>
          <cell r="D874" t="str">
            <v>KKS Warmia Olsztyn</v>
          </cell>
        </row>
        <row r="875">
          <cell r="A875" t="str">
            <v>K4913</v>
          </cell>
          <cell r="B875" t="str">
            <v>Kamila</v>
          </cell>
          <cell r="C875" t="str">
            <v>KORPAS</v>
          </cell>
          <cell r="D875" t="str">
            <v>KKS Ruch Piotrków Tryb.</v>
          </cell>
        </row>
        <row r="876">
          <cell r="A876" t="str">
            <v>K2325</v>
          </cell>
          <cell r="B876" t="str">
            <v>Emilia</v>
          </cell>
          <cell r="C876" t="str">
            <v>KORPUS</v>
          </cell>
          <cell r="D876" t="str">
            <v>MLKS Solec Kuj.</v>
          </cell>
        </row>
        <row r="877">
          <cell r="A877" t="str">
            <v>K5658</v>
          </cell>
          <cell r="B877" t="str">
            <v>Bartosz</v>
          </cell>
          <cell r="C877" t="str">
            <v>KORYCKI</v>
          </cell>
          <cell r="D877" t="str">
            <v>LUKS Krokus Góralice</v>
          </cell>
        </row>
        <row r="878">
          <cell r="A878" t="str">
            <v>K3024</v>
          </cell>
          <cell r="B878" t="str">
            <v>Dominika</v>
          </cell>
          <cell r="C878" t="str">
            <v>KORYLUK</v>
          </cell>
          <cell r="D878" t="str">
            <v>KS Stal Sulęcin</v>
          </cell>
        </row>
        <row r="879">
          <cell r="A879" t="str">
            <v>K4907</v>
          </cell>
          <cell r="B879" t="str">
            <v>Marta</v>
          </cell>
          <cell r="C879" t="str">
            <v>KORZEŃ</v>
          </cell>
          <cell r="D879" t="str">
            <v>UKS Orliki Ropica Polska</v>
          </cell>
        </row>
        <row r="880">
          <cell r="A880" t="str">
            <v>K5282</v>
          </cell>
          <cell r="B880" t="str">
            <v>Jakub</v>
          </cell>
          <cell r="C880" t="str">
            <v>KOS</v>
          </cell>
          <cell r="D880" t="str">
            <v>UKS 25 Kielce</v>
          </cell>
        </row>
        <row r="881">
          <cell r="A881" t="str">
            <v>K4920</v>
          </cell>
          <cell r="B881" t="str">
            <v>Jakub</v>
          </cell>
          <cell r="C881" t="str">
            <v>KOSAŁKA</v>
          </cell>
          <cell r="D881" t="str">
            <v>UKS 25 Kielce</v>
          </cell>
        </row>
        <row r="882">
          <cell r="A882" t="str">
            <v>K5323</v>
          </cell>
          <cell r="B882" t="str">
            <v>Wiktor</v>
          </cell>
          <cell r="C882" t="str">
            <v>KOSAŁKA</v>
          </cell>
          <cell r="D882" t="str">
            <v>UKS 25 Kielce</v>
          </cell>
        </row>
        <row r="883">
          <cell r="A883" t="str">
            <v>K5461</v>
          </cell>
          <cell r="B883" t="str">
            <v>Joanna</v>
          </cell>
          <cell r="C883" t="str">
            <v>KOSARZYCKA</v>
          </cell>
          <cell r="D883" t="str">
            <v>MKB Lednik Miastko</v>
          </cell>
        </row>
        <row r="884">
          <cell r="A884" t="str">
            <v>K4522</v>
          </cell>
          <cell r="B884" t="str">
            <v>Marcin</v>
          </cell>
          <cell r="C884" t="str">
            <v>KOSIŃSKI</v>
          </cell>
          <cell r="D884" t="str">
            <v>KKS Ruch Piotrków Tryb.</v>
          </cell>
        </row>
        <row r="885">
          <cell r="A885" t="str">
            <v>K3620</v>
          </cell>
          <cell r="B885" t="str">
            <v>Piotr</v>
          </cell>
          <cell r="C885" t="str">
            <v>KOSIŃSKI</v>
          </cell>
          <cell r="D885" t="str">
            <v>ŚKB Harcownik Warszawa</v>
          </cell>
        </row>
        <row r="886">
          <cell r="A886" t="str">
            <v>K5399</v>
          </cell>
          <cell r="B886" t="str">
            <v>Klaudia</v>
          </cell>
          <cell r="C886" t="str">
            <v>KOSOBUCKA</v>
          </cell>
          <cell r="D886" t="str">
            <v>PMKS Chrobry Piotrowice</v>
          </cell>
        </row>
        <row r="887">
          <cell r="A887" t="str">
            <v>K2983</v>
          </cell>
          <cell r="B887" t="str">
            <v>Marta</v>
          </cell>
          <cell r="C887" t="str">
            <v>KOSTECKA</v>
          </cell>
          <cell r="D887" t="str">
            <v>UKS Orkan Przeźmierowo</v>
          </cell>
        </row>
        <row r="888">
          <cell r="A888" t="str">
            <v>K2589</v>
          </cell>
          <cell r="B888" t="str">
            <v>Piotr</v>
          </cell>
          <cell r="C888" t="str">
            <v>KOSTECKI</v>
          </cell>
          <cell r="D888" t="str">
            <v>UKS Orkan Przeźmierowo</v>
          </cell>
        </row>
        <row r="889">
          <cell r="A889" t="str">
            <v>K1747</v>
          </cell>
          <cell r="B889" t="str">
            <v>Szymon</v>
          </cell>
          <cell r="C889" t="str">
            <v>KOSTKA</v>
          </cell>
          <cell r="D889" t="str">
            <v>UKS Unia Bieruń</v>
          </cell>
        </row>
        <row r="890">
          <cell r="A890" t="str">
            <v>K4685</v>
          </cell>
          <cell r="B890" t="str">
            <v>Patryk</v>
          </cell>
          <cell r="C890" t="str">
            <v>KOSTRZEWSKI</v>
          </cell>
          <cell r="D890" t="str">
            <v>KSR Wolant Łódź</v>
          </cell>
        </row>
        <row r="891">
          <cell r="A891" t="str">
            <v>K0806</v>
          </cell>
          <cell r="B891" t="str">
            <v>Adam</v>
          </cell>
          <cell r="C891" t="str">
            <v>KOSZ</v>
          </cell>
          <cell r="D891" t="str">
            <v>KS Masovia Płock</v>
          </cell>
        </row>
        <row r="892">
          <cell r="A892" t="str">
            <v>K5403</v>
          </cell>
          <cell r="B892" t="str">
            <v>Joanna</v>
          </cell>
          <cell r="C892" t="str">
            <v>KOSZEWSKA</v>
          </cell>
          <cell r="D892" t="str">
            <v>KKS Warmia Olsztyn</v>
          </cell>
        </row>
        <row r="893">
          <cell r="A893" t="str">
            <v>K3257</v>
          </cell>
          <cell r="B893" t="str">
            <v>Nikola</v>
          </cell>
          <cell r="C893" t="str">
            <v>KOSZMIDER</v>
          </cell>
          <cell r="D893" t="str">
            <v>UKS 15 Kędzierzyn-Koźle</v>
          </cell>
        </row>
        <row r="894">
          <cell r="A894" t="str">
            <v>K4981</v>
          </cell>
          <cell r="B894" t="str">
            <v>Michał</v>
          </cell>
          <cell r="C894" t="str">
            <v>KOSZTYŁO</v>
          </cell>
          <cell r="D894" t="str">
            <v>UKS Orbitek Straszęcin</v>
          </cell>
        </row>
        <row r="895">
          <cell r="A895" t="str">
            <v>K4136</v>
          </cell>
          <cell r="B895" t="str">
            <v>Weronika</v>
          </cell>
          <cell r="C895" t="str">
            <v>KOŚCIÓŁEK</v>
          </cell>
          <cell r="D895" t="str">
            <v>MMKS Kędzierzyn-Koźle</v>
          </cell>
        </row>
        <row r="896">
          <cell r="A896" t="str">
            <v>K5368</v>
          </cell>
          <cell r="B896" t="str">
            <v>Alicja</v>
          </cell>
          <cell r="C896" t="str">
            <v>KOT</v>
          </cell>
          <cell r="D896" t="str">
            <v>UKS Ostrówek</v>
          </cell>
        </row>
        <row r="897">
          <cell r="A897" t="str">
            <v>K4633</v>
          </cell>
          <cell r="B897" t="str">
            <v>Elżbieta</v>
          </cell>
          <cell r="C897" t="str">
            <v>KOT</v>
          </cell>
          <cell r="D897" t="str">
            <v>UKS Smecz Bogatynia</v>
          </cell>
        </row>
        <row r="898">
          <cell r="A898" t="str">
            <v>K5367</v>
          </cell>
          <cell r="B898" t="str">
            <v>Jakub</v>
          </cell>
          <cell r="C898" t="str">
            <v>KOT</v>
          </cell>
          <cell r="D898" t="str">
            <v>UKS Ostrówek</v>
          </cell>
        </row>
        <row r="899">
          <cell r="A899" t="str">
            <v>K3618</v>
          </cell>
          <cell r="B899" t="str">
            <v>Kamil</v>
          </cell>
          <cell r="C899" t="str">
            <v>KOT</v>
          </cell>
          <cell r="D899" t="str">
            <v>UKS Ostrówek</v>
          </cell>
        </row>
        <row r="900">
          <cell r="A900" t="str">
            <v>K1640</v>
          </cell>
          <cell r="B900" t="str">
            <v>Kamil</v>
          </cell>
          <cell r="C900" t="str">
            <v>KOTECKI</v>
          </cell>
          <cell r="D900" t="str">
            <v>SKB Piast Słupsk</v>
          </cell>
        </row>
        <row r="901">
          <cell r="A901" t="str">
            <v>K3684</v>
          </cell>
          <cell r="B901" t="str">
            <v>Tomasz</v>
          </cell>
          <cell r="C901" t="str">
            <v>KOTNIEWICZ</v>
          </cell>
          <cell r="D901" t="str">
            <v>KS Wesoła Warszawa</v>
          </cell>
        </row>
        <row r="902">
          <cell r="A902" t="str">
            <v>K4862</v>
          </cell>
          <cell r="B902" t="str">
            <v>Agnieszka</v>
          </cell>
          <cell r="C902" t="str">
            <v>KOWALCZYK</v>
          </cell>
          <cell r="D902" t="str">
            <v>KS Wesoła Warszawa</v>
          </cell>
        </row>
        <row r="903">
          <cell r="A903" t="str">
            <v>K4486</v>
          </cell>
          <cell r="B903" t="str">
            <v>Amanda</v>
          </cell>
          <cell r="C903" t="str">
            <v>KOWALCZYK</v>
          </cell>
          <cell r="D903" t="str">
            <v>UKS Bursztyn Gdańsk</v>
          </cell>
        </row>
        <row r="904">
          <cell r="A904" t="str">
            <v>K3150</v>
          </cell>
          <cell r="B904" t="str">
            <v>Damian</v>
          </cell>
          <cell r="C904" t="str">
            <v>KOWALCZYK</v>
          </cell>
          <cell r="D904" t="str">
            <v>UKSB Milenium Warszawa</v>
          </cell>
        </row>
        <row r="905">
          <cell r="A905" t="str">
            <v>K3437</v>
          </cell>
          <cell r="B905" t="str">
            <v>Kornelia</v>
          </cell>
          <cell r="C905" t="str">
            <v>KOWALCZYK</v>
          </cell>
          <cell r="D905" t="str">
            <v>UKS Kometa Sianów</v>
          </cell>
        </row>
        <row r="906">
          <cell r="A906" t="str">
            <v>K4485</v>
          </cell>
          <cell r="B906" t="str">
            <v>Marlena</v>
          </cell>
          <cell r="C906" t="str">
            <v>KOWALCZYK</v>
          </cell>
          <cell r="D906" t="str">
            <v>UKS Bursztyn Gdańsk</v>
          </cell>
        </row>
        <row r="907">
          <cell r="A907" t="str">
            <v>K5172</v>
          </cell>
          <cell r="B907" t="str">
            <v>Martyna</v>
          </cell>
          <cell r="C907" t="str">
            <v>KOWALCZYK</v>
          </cell>
          <cell r="D907" t="str">
            <v>UKS Kometa Sianów</v>
          </cell>
        </row>
        <row r="908">
          <cell r="A908" t="str">
            <v>K 032</v>
          </cell>
          <cell r="B908" t="str">
            <v>Robert</v>
          </cell>
          <cell r="C908" t="str">
            <v>KOWALCZYK</v>
          </cell>
          <cell r="D908" t="str">
            <v>UKS Hubal Białystok</v>
          </cell>
        </row>
        <row r="909">
          <cell r="A909" t="str">
            <v>K4811</v>
          </cell>
          <cell r="B909" t="str">
            <v>Dominik</v>
          </cell>
          <cell r="C909" t="str">
            <v>KOWALEWSKI</v>
          </cell>
          <cell r="D909" t="str">
            <v>UKS Hubal Białystok</v>
          </cell>
        </row>
        <row r="910">
          <cell r="A910" t="str">
            <v>K0979</v>
          </cell>
          <cell r="B910" t="str">
            <v>Maciej</v>
          </cell>
          <cell r="C910" t="str">
            <v>KOWALIK</v>
          </cell>
          <cell r="D910" t="str">
            <v>SKB Piast Słupsk</v>
          </cell>
        </row>
        <row r="911">
          <cell r="A911" t="str">
            <v>K2501</v>
          </cell>
          <cell r="B911" t="str">
            <v>Agnieszka</v>
          </cell>
          <cell r="C911" t="str">
            <v>KOWALSKA</v>
          </cell>
          <cell r="D911" t="str">
            <v>UKS Kiko Zamość</v>
          </cell>
        </row>
        <row r="912">
          <cell r="A912" t="str">
            <v>K3226</v>
          </cell>
          <cell r="B912" t="str">
            <v>Karolina</v>
          </cell>
          <cell r="C912" t="str">
            <v>KOWALSKA</v>
          </cell>
          <cell r="D912" t="str">
            <v>AZSWAT Warszawa</v>
          </cell>
        </row>
        <row r="913">
          <cell r="A913" t="str">
            <v>K1450</v>
          </cell>
          <cell r="B913" t="str">
            <v>Andrzej</v>
          </cell>
          <cell r="C913" t="str">
            <v>KOWALSKI</v>
          </cell>
          <cell r="D913" t="str">
            <v>----</v>
          </cell>
        </row>
        <row r="914">
          <cell r="A914" t="str">
            <v>K5510</v>
          </cell>
          <cell r="B914" t="str">
            <v>Sławomir</v>
          </cell>
          <cell r="C914" t="str">
            <v>KOWALSKI</v>
          </cell>
          <cell r="D914" t="str">
            <v>KS Chojnik Jelenia Góra</v>
          </cell>
        </row>
        <row r="915">
          <cell r="A915" t="str">
            <v>K4785</v>
          </cell>
          <cell r="B915" t="str">
            <v>Szymon</v>
          </cell>
          <cell r="C915" t="str">
            <v>KOWALSKI</v>
          </cell>
          <cell r="D915" t="str">
            <v>KS Chojnik Jelenia Góra</v>
          </cell>
        </row>
        <row r="916">
          <cell r="A916" t="str">
            <v>K0613</v>
          </cell>
          <cell r="B916" t="str">
            <v>Piotr</v>
          </cell>
          <cell r="C916" t="str">
            <v>KOWENICKI</v>
          </cell>
          <cell r="D916" t="str">
            <v>AZSUWM Olsztyn</v>
          </cell>
        </row>
        <row r="917">
          <cell r="A917" t="str">
            <v>K4532</v>
          </cell>
          <cell r="B917" t="str">
            <v>Daniel</v>
          </cell>
          <cell r="C917" t="str">
            <v>KOZAKIEWICZ</v>
          </cell>
          <cell r="D917" t="str">
            <v>LUKS Krokus Góralice</v>
          </cell>
        </row>
        <row r="918">
          <cell r="A918" t="str">
            <v>K3979</v>
          </cell>
          <cell r="B918" t="str">
            <v>Jagoda</v>
          </cell>
          <cell r="C918" t="str">
            <v>KOZDEMBA</v>
          </cell>
          <cell r="D918" t="str">
            <v>UKS Bursztyn Gdańsk</v>
          </cell>
        </row>
        <row r="919">
          <cell r="A919" t="str">
            <v>K3244</v>
          </cell>
          <cell r="B919" t="str">
            <v>Melania</v>
          </cell>
          <cell r="C919" t="str">
            <v>KOZDRA</v>
          </cell>
          <cell r="D919" t="str">
            <v>KS Chojnik Jelenia Góra</v>
          </cell>
        </row>
        <row r="920">
          <cell r="A920" t="str">
            <v>K4670</v>
          </cell>
          <cell r="B920" t="str">
            <v>Kamil</v>
          </cell>
          <cell r="C920" t="str">
            <v>KOZERA</v>
          </cell>
          <cell r="D920" t="str">
            <v>----</v>
          </cell>
        </row>
        <row r="921">
          <cell r="A921" t="str">
            <v>K5440</v>
          </cell>
          <cell r="B921" t="str">
            <v>Wiktor</v>
          </cell>
          <cell r="C921" t="str">
            <v>KOZIEŁ</v>
          </cell>
          <cell r="D921" t="str">
            <v>ULKS Łączna</v>
          </cell>
        </row>
        <row r="922">
          <cell r="A922" t="str">
            <v>K5245</v>
          </cell>
          <cell r="B922" t="str">
            <v>Agnieszka</v>
          </cell>
          <cell r="C922" t="str">
            <v>KOZIK</v>
          </cell>
          <cell r="D922" t="str">
            <v>UKS Ostrówek</v>
          </cell>
        </row>
        <row r="923">
          <cell r="A923" t="str">
            <v>K5244</v>
          </cell>
          <cell r="B923" t="str">
            <v>Wojciech</v>
          </cell>
          <cell r="C923" t="str">
            <v>KOZIK</v>
          </cell>
          <cell r="D923" t="str">
            <v>UKS Ostrówek</v>
          </cell>
        </row>
        <row r="924">
          <cell r="A924" t="str">
            <v>K4921</v>
          </cell>
          <cell r="B924" t="str">
            <v>Mikołaj</v>
          </cell>
          <cell r="C924" t="str">
            <v>KOZIOŁ</v>
          </cell>
          <cell r="D924" t="str">
            <v>UKS 25 Kielce</v>
          </cell>
        </row>
        <row r="925">
          <cell r="A925" t="str">
            <v>K5098</v>
          </cell>
          <cell r="B925" t="str">
            <v>Barbara</v>
          </cell>
          <cell r="C925" t="str">
            <v>KOZŁOWSKA</v>
          </cell>
          <cell r="D925" t="str">
            <v>----</v>
          </cell>
        </row>
        <row r="926">
          <cell r="A926" t="str">
            <v>K4813</v>
          </cell>
          <cell r="B926" t="str">
            <v>Kamila</v>
          </cell>
          <cell r="C926" t="str">
            <v>KOZŁOWSKA</v>
          </cell>
          <cell r="D926" t="str">
            <v>UKS Hubal Białystok</v>
          </cell>
        </row>
        <row r="927">
          <cell r="A927" t="str">
            <v>K3169</v>
          </cell>
          <cell r="B927" t="str">
            <v>Katarzyna</v>
          </cell>
          <cell r="C927" t="str">
            <v>KOZŁOWSKA</v>
          </cell>
          <cell r="D927" t="str">
            <v>UKS 70 Płock</v>
          </cell>
        </row>
        <row r="928">
          <cell r="A928" t="str">
            <v>K3168</v>
          </cell>
          <cell r="B928" t="str">
            <v>Paulina</v>
          </cell>
          <cell r="C928" t="str">
            <v>KOZŁOWSKA</v>
          </cell>
          <cell r="D928" t="str">
            <v>UKS 70 Płock</v>
          </cell>
        </row>
        <row r="929">
          <cell r="A929" t="str">
            <v>K5516</v>
          </cell>
          <cell r="B929" t="str">
            <v>Aleksander</v>
          </cell>
          <cell r="C929" t="str">
            <v>KOZŁOWSKI</v>
          </cell>
          <cell r="D929" t="str">
            <v>ŚKB Harcownik Warszawa</v>
          </cell>
        </row>
        <row r="930">
          <cell r="A930" t="str">
            <v>K2413</v>
          </cell>
          <cell r="B930" t="str">
            <v>Michał</v>
          </cell>
          <cell r="C930" t="str">
            <v>KOZŁOWSKI</v>
          </cell>
          <cell r="D930" t="str">
            <v>LUKS Księżyno</v>
          </cell>
        </row>
        <row r="931">
          <cell r="A931" t="str">
            <v>K0596</v>
          </cell>
          <cell r="B931" t="str">
            <v>Tomasz</v>
          </cell>
          <cell r="C931" t="str">
            <v>KOZŁOWSKI</v>
          </cell>
          <cell r="D931" t="str">
            <v>AZSUWM Olsztyn</v>
          </cell>
        </row>
        <row r="932">
          <cell r="A932" t="str">
            <v>K2175</v>
          </cell>
          <cell r="B932" t="str">
            <v>Tomasz</v>
          </cell>
          <cell r="C932" t="str">
            <v>KOZŁOWSKI</v>
          </cell>
          <cell r="D932" t="str">
            <v>KS Stal Sulęcin</v>
          </cell>
        </row>
        <row r="933">
          <cell r="A933" t="str">
            <v>K4658</v>
          </cell>
          <cell r="B933" t="str">
            <v>Zdzisław</v>
          </cell>
          <cell r="C933" t="str">
            <v>KOZŁOWSKI</v>
          </cell>
          <cell r="D933" t="str">
            <v>LUKS Księżyno</v>
          </cell>
        </row>
        <row r="934">
          <cell r="A934" t="str">
            <v>K2302</v>
          </cell>
          <cell r="B934" t="str">
            <v>Bartosz</v>
          </cell>
          <cell r="C934" t="str">
            <v>KOŹMIŃSKI</v>
          </cell>
          <cell r="D934" t="str">
            <v>----</v>
          </cell>
        </row>
        <row r="935">
          <cell r="A935" t="str">
            <v>K1807</v>
          </cell>
          <cell r="B935" t="str">
            <v>Marek</v>
          </cell>
          <cell r="C935" t="str">
            <v>KRAJEWSKI</v>
          </cell>
          <cell r="D935" t="str">
            <v>----</v>
          </cell>
        </row>
        <row r="936">
          <cell r="A936" t="str">
            <v>K5132</v>
          </cell>
          <cell r="B936" t="str">
            <v>Piotr</v>
          </cell>
          <cell r="C936" t="str">
            <v>KRAJEWSKI</v>
          </cell>
          <cell r="D936" t="str">
            <v>AZSWAT Warszawa</v>
          </cell>
        </row>
        <row r="937">
          <cell r="A937" t="str">
            <v>K4849</v>
          </cell>
          <cell r="B937" t="str">
            <v>Kacper</v>
          </cell>
          <cell r="C937" t="str">
            <v>KRAK</v>
          </cell>
          <cell r="D937" t="str">
            <v>----</v>
          </cell>
        </row>
        <row r="938">
          <cell r="A938" t="str">
            <v>K1915</v>
          </cell>
          <cell r="B938" t="str">
            <v>Karol</v>
          </cell>
          <cell r="C938" t="str">
            <v>KRAKOWSKI</v>
          </cell>
          <cell r="D938" t="str">
            <v>UKS Kometa Sianów</v>
          </cell>
        </row>
        <row r="939">
          <cell r="A939" t="str">
            <v>K5101</v>
          </cell>
          <cell r="B939" t="str">
            <v>Maciej</v>
          </cell>
          <cell r="C939" t="str">
            <v>KRAKOWSKI</v>
          </cell>
          <cell r="D939" t="str">
            <v>UKS 70 Płock</v>
          </cell>
        </row>
        <row r="940">
          <cell r="A940" t="str">
            <v>K2295</v>
          </cell>
          <cell r="B940" t="str">
            <v>Piotr</v>
          </cell>
          <cell r="C940" t="str">
            <v>KRASKOWSKI</v>
          </cell>
          <cell r="D940" t="str">
            <v>ŚKB Harcownik Warszawa</v>
          </cell>
        </row>
        <row r="941">
          <cell r="A941" t="str">
            <v>K1271</v>
          </cell>
          <cell r="B941" t="str">
            <v>Dariusz</v>
          </cell>
          <cell r="C941" t="str">
            <v>KRASZEWSKI</v>
          </cell>
          <cell r="D941" t="str">
            <v>----</v>
          </cell>
        </row>
        <row r="942">
          <cell r="A942" t="str">
            <v>K3702</v>
          </cell>
          <cell r="B942" t="str">
            <v>Wojciech</v>
          </cell>
          <cell r="C942" t="str">
            <v>KRAUS</v>
          </cell>
          <cell r="D942" t="str">
            <v>UKS Orliki Ropica Polska</v>
          </cell>
        </row>
        <row r="943">
          <cell r="A943" t="str">
            <v>K4989</v>
          </cell>
          <cell r="B943" t="str">
            <v>Arkadiusz</v>
          </cell>
          <cell r="C943" t="str">
            <v>KRAUZE</v>
          </cell>
          <cell r="D943" t="str">
            <v>----</v>
          </cell>
        </row>
        <row r="944">
          <cell r="A944" t="str">
            <v>K4206</v>
          </cell>
          <cell r="B944" t="str">
            <v>Andrzej</v>
          </cell>
          <cell r="C944" t="str">
            <v>KRAWCZYK</v>
          </cell>
          <cell r="D944" t="str">
            <v>UKS Unia Bieruń</v>
          </cell>
        </row>
        <row r="945">
          <cell r="A945" t="str">
            <v>K5618</v>
          </cell>
          <cell r="B945" t="str">
            <v>Marcin</v>
          </cell>
          <cell r="C945" t="str">
            <v>KRAWCZYK</v>
          </cell>
          <cell r="D945" t="str">
            <v>ŚKB Harcownik Warszawa</v>
          </cell>
        </row>
        <row r="946">
          <cell r="A946" t="str">
            <v>K4230</v>
          </cell>
          <cell r="B946" t="str">
            <v>Wiktor</v>
          </cell>
          <cell r="C946" t="str">
            <v>KRAWCZYK</v>
          </cell>
          <cell r="D946" t="str">
            <v>UKSB Milenium Warszawa</v>
          </cell>
        </row>
        <row r="947">
          <cell r="A947" t="str">
            <v>K0151</v>
          </cell>
          <cell r="B947" t="str">
            <v>Przemysław</v>
          </cell>
          <cell r="C947" t="str">
            <v>KRAWIEC</v>
          </cell>
          <cell r="D947" t="str">
            <v>LKS Technik Głubczyce</v>
          </cell>
        </row>
        <row r="948">
          <cell r="A948" t="str">
            <v>K4508</v>
          </cell>
          <cell r="B948" t="str">
            <v>Kamil</v>
          </cell>
          <cell r="C948" t="str">
            <v>KREMPA</v>
          </cell>
          <cell r="D948" t="str">
            <v>UKSB Volant Mielec</v>
          </cell>
        </row>
        <row r="949">
          <cell r="A949" t="str">
            <v>K4690</v>
          </cell>
          <cell r="B949" t="str">
            <v>Jakub</v>
          </cell>
          <cell r="C949" t="str">
            <v>KROK</v>
          </cell>
          <cell r="D949" t="str">
            <v>UKS Kometa Sianów</v>
          </cell>
        </row>
        <row r="950">
          <cell r="A950" t="str">
            <v>K4691</v>
          </cell>
          <cell r="B950" t="str">
            <v>Michał</v>
          </cell>
          <cell r="C950" t="str">
            <v>KROK</v>
          </cell>
          <cell r="D950" t="str">
            <v>UKS Kometa Sianów</v>
          </cell>
        </row>
        <row r="951">
          <cell r="A951" t="str">
            <v>K4211</v>
          </cell>
          <cell r="B951" t="str">
            <v>Magdalena</v>
          </cell>
          <cell r="C951" t="str">
            <v>KROP</v>
          </cell>
          <cell r="D951" t="str">
            <v>MUKS 5 Chełm</v>
          </cell>
        </row>
        <row r="952">
          <cell r="A952" t="str">
            <v>K4964</v>
          </cell>
          <cell r="B952" t="str">
            <v>Alicja</v>
          </cell>
          <cell r="C952" t="str">
            <v>KRÓL</v>
          </cell>
          <cell r="D952" t="str">
            <v>UKS Iskra Babimost</v>
          </cell>
        </row>
        <row r="953">
          <cell r="A953" t="str">
            <v>K2378</v>
          </cell>
          <cell r="B953" t="str">
            <v>Ewelina</v>
          </cell>
          <cell r="C953" t="str">
            <v>KRÓL</v>
          </cell>
          <cell r="D953" t="str">
            <v>MKSKSOS Kraków</v>
          </cell>
        </row>
        <row r="954">
          <cell r="A954" t="str">
            <v>K5622</v>
          </cell>
          <cell r="B954" t="str">
            <v>Kamila</v>
          </cell>
          <cell r="C954" t="str">
            <v>KRÓL</v>
          </cell>
          <cell r="D954" t="str">
            <v>----</v>
          </cell>
        </row>
        <row r="955">
          <cell r="A955" t="str">
            <v>K4922</v>
          </cell>
          <cell r="B955" t="str">
            <v>Mateusz</v>
          </cell>
          <cell r="C955" t="str">
            <v>KRÓL</v>
          </cell>
          <cell r="D955" t="str">
            <v>UKS 25 Kielce</v>
          </cell>
        </row>
        <row r="956">
          <cell r="A956" t="str">
            <v>K2336</v>
          </cell>
          <cell r="B956" t="str">
            <v>Jakub</v>
          </cell>
          <cell r="C956" t="str">
            <v>KRÓLAK</v>
          </cell>
          <cell r="D956" t="str">
            <v>AZSWAT Warszawa</v>
          </cell>
        </row>
        <row r="957">
          <cell r="A957" t="str">
            <v>K1618</v>
          </cell>
          <cell r="B957" t="str">
            <v>Maciej</v>
          </cell>
          <cell r="C957" t="str">
            <v>KRÓLAK</v>
          </cell>
          <cell r="D957" t="str">
            <v>AZSWAT Warszawa</v>
          </cell>
        </row>
        <row r="958">
          <cell r="A958" t="str">
            <v>K1468</v>
          </cell>
          <cell r="B958" t="str">
            <v>Iwona</v>
          </cell>
          <cell r="C958" t="str">
            <v>KRUK</v>
          </cell>
          <cell r="D958" t="str">
            <v>UKS Sokół Ropczyce</v>
          </cell>
        </row>
        <row r="959">
          <cell r="A959" t="str">
            <v>K2635</v>
          </cell>
          <cell r="B959" t="str">
            <v>Karolina</v>
          </cell>
          <cell r="C959" t="str">
            <v>KRUK</v>
          </cell>
          <cell r="D959" t="str">
            <v>UKS Sokół Ropczyce</v>
          </cell>
        </row>
        <row r="960">
          <cell r="A960" t="str">
            <v>K4854</v>
          </cell>
          <cell r="B960" t="str">
            <v>Mateusz</v>
          </cell>
          <cell r="C960" t="str">
            <v>KRUK</v>
          </cell>
          <cell r="D960" t="str">
            <v>UKS Astra Wrocław</v>
          </cell>
        </row>
        <row r="961">
          <cell r="A961" t="str">
            <v>K2636</v>
          </cell>
          <cell r="B961" t="str">
            <v>Paulina</v>
          </cell>
          <cell r="C961" t="str">
            <v>KRUK</v>
          </cell>
          <cell r="D961" t="str">
            <v>UKS Sokół Ropczyce</v>
          </cell>
        </row>
        <row r="962">
          <cell r="A962" t="str">
            <v>K5579</v>
          </cell>
          <cell r="B962" t="str">
            <v>Maja</v>
          </cell>
          <cell r="C962" t="str">
            <v>KRUKOWSKA</v>
          </cell>
          <cell r="D962" t="str">
            <v>UKS Kiko Zamość</v>
          </cell>
        </row>
        <row r="963">
          <cell r="A963" t="str">
            <v>K4283</v>
          </cell>
          <cell r="B963" t="str">
            <v>Filip</v>
          </cell>
          <cell r="C963" t="str">
            <v>KRUKOWSKI</v>
          </cell>
          <cell r="D963" t="str">
            <v>SKB Suwałki</v>
          </cell>
        </row>
        <row r="964">
          <cell r="A964" t="str">
            <v>K0633</v>
          </cell>
          <cell r="B964" t="str">
            <v>Kamil</v>
          </cell>
          <cell r="C964" t="str">
            <v>KRUKOWSKI</v>
          </cell>
          <cell r="D964" t="str">
            <v>MKS Stal Nowa Dęba</v>
          </cell>
        </row>
        <row r="965">
          <cell r="A965" t="str">
            <v>K5075</v>
          </cell>
          <cell r="B965" t="str">
            <v>Mateusz</v>
          </cell>
          <cell r="C965" t="str">
            <v>KRUPA</v>
          </cell>
          <cell r="D965" t="str">
            <v>UKSB Volant Mielec</v>
          </cell>
        </row>
        <row r="966">
          <cell r="A966" t="str">
            <v>K5204</v>
          </cell>
          <cell r="B966" t="str">
            <v>Patryk</v>
          </cell>
          <cell r="C966" t="str">
            <v>KRUPCZAK</v>
          </cell>
          <cell r="D966" t="str">
            <v>UKS Aktywna Piątka Przemyśl</v>
          </cell>
        </row>
        <row r="967">
          <cell r="A967" t="str">
            <v>K4734</v>
          </cell>
          <cell r="B967" t="str">
            <v>Martyna</v>
          </cell>
          <cell r="C967" t="str">
            <v>KRUPIŃSKA</v>
          </cell>
          <cell r="D967" t="str">
            <v>UKS 70 Płock</v>
          </cell>
        </row>
        <row r="968">
          <cell r="A968" t="str">
            <v>K5561</v>
          </cell>
          <cell r="B968" t="str">
            <v>Konrad</v>
          </cell>
          <cell r="C968" t="str">
            <v>KRUSZAKIN</v>
          </cell>
          <cell r="D968" t="str">
            <v>KS Stal Sulęcin</v>
          </cell>
        </row>
        <row r="969">
          <cell r="A969" t="str">
            <v>K5505</v>
          </cell>
          <cell r="B969" t="str">
            <v>Maciej</v>
          </cell>
          <cell r="C969" t="str">
            <v>KRUSZYŃSKI</v>
          </cell>
          <cell r="D969" t="str">
            <v>ZKB Maced Polanów</v>
          </cell>
        </row>
        <row r="970">
          <cell r="A970" t="str">
            <v>K5621</v>
          </cell>
          <cell r="B970" t="str">
            <v>Karol</v>
          </cell>
          <cell r="C970" t="str">
            <v>KRUŻYŃSKI</v>
          </cell>
          <cell r="D970" t="str">
            <v>UKS 70 Płock</v>
          </cell>
        </row>
        <row r="971">
          <cell r="A971" t="str">
            <v>K4766</v>
          </cell>
          <cell r="B971" t="str">
            <v>Mateusz</v>
          </cell>
          <cell r="C971" t="str">
            <v>KRYSA</v>
          </cell>
          <cell r="D971" t="str">
            <v>MLKS Solec Kuj.</v>
          </cell>
        </row>
        <row r="972">
          <cell r="A972" t="str">
            <v>K3474</v>
          </cell>
          <cell r="B972" t="str">
            <v>Joanna</v>
          </cell>
          <cell r="C972" t="str">
            <v>KRYSIAK</v>
          </cell>
          <cell r="D972" t="str">
            <v>SKB Suwałki</v>
          </cell>
        </row>
        <row r="973">
          <cell r="A973" t="str">
            <v>K3475</v>
          </cell>
          <cell r="B973" t="str">
            <v>Sebastian</v>
          </cell>
          <cell r="C973" t="str">
            <v>KRYSIAK</v>
          </cell>
          <cell r="D973" t="str">
            <v>SKB Suwałki</v>
          </cell>
        </row>
        <row r="974">
          <cell r="A974" t="str">
            <v>K3484</v>
          </cell>
          <cell r="B974" t="str">
            <v>Kamil</v>
          </cell>
          <cell r="C974" t="str">
            <v>KRYSIUK</v>
          </cell>
          <cell r="D974" t="str">
            <v>LUKS Badminton Choroszcz</v>
          </cell>
        </row>
        <row r="975">
          <cell r="A975" t="str">
            <v>K5228</v>
          </cell>
          <cell r="B975" t="str">
            <v>Konrad</v>
          </cell>
          <cell r="C975" t="str">
            <v>KRYSTEK</v>
          </cell>
          <cell r="D975" t="str">
            <v>UKS Orbitek Straszęcin</v>
          </cell>
        </row>
        <row r="976">
          <cell r="A976" t="str">
            <v>K4679</v>
          </cell>
          <cell r="B976" t="str">
            <v>Anna</v>
          </cell>
          <cell r="C976" t="str">
            <v>KRYSZTOFORSKA</v>
          </cell>
          <cell r="D976" t="str">
            <v>MUKBMDK Płock</v>
          </cell>
        </row>
        <row r="977">
          <cell r="A977" t="str">
            <v>K2985</v>
          </cell>
          <cell r="B977" t="str">
            <v>Paulina</v>
          </cell>
          <cell r="C977" t="str">
            <v>KRZEMIŃSKA</v>
          </cell>
          <cell r="D977" t="str">
            <v>MKB Lednik Miastko</v>
          </cell>
        </row>
        <row r="978">
          <cell r="A978" t="str">
            <v>K5322</v>
          </cell>
          <cell r="B978" t="str">
            <v>Piotr</v>
          </cell>
          <cell r="C978" t="str">
            <v>KRZEMIŃSKI</v>
          </cell>
          <cell r="D978" t="str">
            <v>UKS Astra Wrocław</v>
          </cell>
        </row>
        <row r="979">
          <cell r="A979" t="str">
            <v>K3149</v>
          </cell>
          <cell r="B979" t="str">
            <v>Dominik</v>
          </cell>
          <cell r="C979" t="str">
            <v>KRZĘCIO</v>
          </cell>
          <cell r="D979" t="str">
            <v>AZSWAT Warszawa</v>
          </cell>
        </row>
        <row r="980">
          <cell r="A980" t="str">
            <v>K4124</v>
          </cell>
          <cell r="B980" t="str">
            <v>Adam</v>
          </cell>
          <cell r="C980" t="str">
            <v>KRZYMOWSKI</v>
          </cell>
          <cell r="D980" t="str">
            <v>ŚKB Harcownik Warszawa</v>
          </cell>
        </row>
        <row r="981">
          <cell r="A981" t="str">
            <v>K4114</v>
          </cell>
          <cell r="B981" t="str">
            <v>Jacek</v>
          </cell>
          <cell r="C981" t="str">
            <v>KRZYWIŃSKI</v>
          </cell>
          <cell r="D981" t="str">
            <v>UKS Iskra Babimost</v>
          </cell>
        </row>
        <row r="982">
          <cell r="A982" t="str">
            <v>K2165</v>
          </cell>
          <cell r="B982" t="str">
            <v>Dariusz</v>
          </cell>
          <cell r="C982" t="str">
            <v>KRZYŻAK</v>
          </cell>
          <cell r="D982" t="str">
            <v>UKS Orbitek Straszęcin</v>
          </cell>
        </row>
        <row r="983">
          <cell r="A983" t="str">
            <v>K4316</v>
          </cell>
          <cell r="B983" t="str">
            <v>Emilia</v>
          </cell>
          <cell r="C983" t="str">
            <v>KRZYŻANOWSKA</v>
          </cell>
          <cell r="D983" t="str">
            <v>UKS Kiko Zamość</v>
          </cell>
        </row>
        <row r="984">
          <cell r="A984" t="str">
            <v>K4016</v>
          </cell>
          <cell r="B984" t="str">
            <v>Natalia</v>
          </cell>
          <cell r="C984" t="str">
            <v>KSIĄŻEK</v>
          </cell>
          <cell r="D984" t="str">
            <v>UKSB Volant Mielec</v>
          </cell>
        </row>
        <row r="985">
          <cell r="A985" t="str">
            <v>K1483</v>
          </cell>
          <cell r="B985" t="str">
            <v>Władysław</v>
          </cell>
          <cell r="C985" t="str">
            <v>KSIĘŻYK</v>
          </cell>
          <cell r="D985" t="str">
            <v>----</v>
          </cell>
        </row>
        <row r="986">
          <cell r="A986" t="str">
            <v>K0950</v>
          </cell>
          <cell r="B986" t="str">
            <v>Anna</v>
          </cell>
          <cell r="C986" t="str">
            <v>KUBEC</v>
          </cell>
          <cell r="D986" t="str">
            <v>----</v>
          </cell>
        </row>
        <row r="987">
          <cell r="A987" t="str">
            <v>K2878</v>
          </cell>
          <cell r="B987" t="str">
            <v>Anna</v>
          </cell>
          <cell r="C987" t="str">
            <v>KUBIK</v>
          </cell>
          <cell r="D987" t="str">
            <v>UKS Sokół Ropczyce</v>
          </cell>
        </row>
        <row r="988">
          <cell r="A988" t="str">
            <v>K3930</v>
          </cell>
          <cell r="B988" t="str">
            <v>Dawid</v>
          </cell>
          <cell r="C988" t="str">
            <v>KUBSKI</v>
          </cell>
          <cell r="D988" t="str">
            <v>MLKS Solec Kuj.</v>
          </cell>
        </row>
        <row r="989">
          <cell r="A989" t="str">
            <v>K5333</v>
          </cell>
          <cell r="B989" t="str">
            <v>Małgorzata</v>
          </cell>
          <cell r="C989" t="str">
            <v>KUCAJ</v>
          </cell>
          <cell r="D989" t="str">
            <v>UMKS Dubiecko</v>
          </cell>
        </row>
        <row r="990">
          <cell r="A990" t="str">
            <v>K5446</v>
          </cell>
          <cell r="B990" t="str">
            <v>Bartłomiej</v>
          </cell>
          <cell r="C990" t="str">
            <v>KUCHARCZYK</v>
          </cell>
          <cell r="D990" t="str">
            <v>UKSOSIR Badminton Sławno</v>
          </cell>
        </row>
        <row r="991">
          <cell r="A991" t="str">
            <v>K4815</v>
          </cell>
          <cell r="B991" t="str">
            <v>Joanna</v>
          </cell>
          <cell r="C991" t="str">
            <v>KUCHAREWICZ</v>
          </cell>
          <cell r="D991" t="str">
            <v>UKS Hubal Białystok</v>
          </cell>
        </row>
        <row r="992">
          <cell r="A992" t="str">
            <v>K5189</v>
          </cell>
          <cell r="B992" t="str">
            <v>Bartosz</v>
          </cell>
          <cell r="C992" t="str">
            <v>KUCHARSKI</v>
          </cell>
          <cell r="D992" t="str">
            <v>UKS Kiko Zamość</v>
          </cell>
        </row>
        <row r="993">
          <cell r="A993" t="str">
            <v>K4986</v>
          </cell>
          <cell r="B993" t="str">
            <v>Katarzyna</v>
          </cell>
          <cell r="C993" t="str">
            <v>KUCHARZEWSKA</v>
          </cell>
          <cell r="D993" t="str">
            <v>----</v>
          </cell>
        </row>
        <row r="994">
          <cell r="A994" t="str">
            <v>K5346</v>
          </cell>
          <cell r="B994" t="str">
            <v>Daniel</v>
          </cell>
          <cell r="C994" t="str">
            <v>KUCYK</v>
          </cell>
          <cell r="D994" t="str">
            <v>UKS Kiko Zamość</v>
          </cell>
        </row>
        <row r="995">
          <cell r="A995" t="str">
            <v>K4317</v>
          </cell>
          <cell r="B995" t="str">
            <v>Filip</v>
          </cell>
          <cell r="C995" t="str">
            <v>KUCZKOWSKI</v>
          </cell>
          <cell r="D995" t="str">
            <v>ULKS U-2 Lotka Bytów</v>
          </cell>
        </row>
        <row r="996">
          <cell r="A996" t="str">
            <v>K3864</v>
          </cell>
          <cell r="B996" t="str">
            <v>Patryk</v>
          </cell>
          <cell r="C996" t="str">
            <v>KUDYK</v>
          </cell>
          <cell r="D996" t="str">
            <v>UKS Kiko Zamość</v>
          </cell>
        </row>
        <row r="997">
          <cell r="A997" t="str">
            <v>K3764</v>
          </cell>
          <cell r="B997" t="str">
            <v>Sandra</v>
          </cell>
          <cell r="C997" t="str">
            <v>KUDYK</v>
          </cell>
          <cell r="D997" t="str">
            <v>UKS Kiko Zamość</v>
          </cell>
        </row>
        <row r="998">
          <cell r="A998" t="str">
            <v>K4613</v>
          </cell>
          <cell r="B998" t="str">
            <v>Jakub</v>
          </cell>
          <cell r="C998" t="str">
            <v>KUFEL</v>
          </cell>
          <cell r="D998" t="str">
            <v>UKS Orbitek Straszęcin</v>
          </cell>
        </row>
        <row r="999">
          <cell r="A999" t="str">
            <v>K4877</v>
          </cell>
          <cell r="B999" t="str">
            <v>Bartosz</v>
          </cell>
          <cell r="C999" t="str">
            <v>KUK</v>
          </cell>
          <cell r="D999" t="str">
            <v>KKS Warmia Olsztyn</v>
          </cell>
        </row>
        <row r="1000">
          <cell r="A1000" t="str">
            <v>K5656</v>
          </cell>
          <cell r="B1000" t="str">
            <v>Joanna</v>
          </cell>
          <cell r="C1000" t="str">
            <v>KUKLIŃSKA</v>
          </cell>
          <cell r="D1000" t="str">
            <v>UKSB Volant Mielec</v>
          </cell>
        </row>
        <row r="1001">
          <cell r="A1001" t="str">
            <v>K3921</v>
          </cell>
          <cell r="B1001" t="str">
            <v>Hubert</v>
          </cell>
          <cell r="C1001" t="str">
            <v>KUKOWSKI</v>
          </cell>
          <cell r="D1001" t="str">
            <v>UKSB Volant Mielec</v>
          </cell>
        </row>
        <row r="1002">
          <cell r="A1002" t="str">
            <v>K3703</v>
          </cell>
          <cell r="B1002" t="str">
            <v>Miłosz</v>
          </cell>
          <cell r="C1002" t="str">
            <v>KUKUŁA</v>
          </cell>
          <cell r="D1002" t="str">
            <v>UKS Orliki Ropica Polska</v>
          </cell>
        </row>
        <row r="1003">
          <cell r="A1003" t="str">
            <v>K4556</v>
          </cell>
          <cell r="B1003" t="str">
            <v>Piotr</v>
          </cell>
          <cell r="C1003" t="str">
            <v>KUKUŁA</v>
          </cell>
          <cell r="D1003" t="str">
            <v>UKS Orliki Ropica Polska</v>
          </cell>
        </row>
        <row r="1004">
          <cell r="A1004" t="str">
            <v>K5667</v>
          </cell>
          <cell r="B1004" t="str">
            <v>Nikolas</v>
          </cell>
          <cell r="C1004" t="str">
            <v>KULA</v>
          </cell>
          <cell r="D1004" t="str">
            <v>----</v>
          </cell>
        </row>
        <row r="1005">
          <cell r="A1005" t="str">
            <v>K0635</v>
          </cell>
          <cell r="B1005" t="str">
            <v>Barbara</v>
          </cell>
          <cell r="C1005" t="str">
            <v>KULANTY</v>
          </cell>
          <cell r="D1005" t="str">
            <v>AZSAGH Kraków</v>
          </cell>
        </row>
        <row r="1006">
          <cell r="A1006" t="str">
            <v>K5032</v>
          </cell>
          <cell r="B1006" t="str">
            <v>Konrad</v>
          </cell>
          <cell r="C1006" t="str">
            <v>KULAWIK</v>
          </cell>
          <cell r="D1006" t="str">
            <v>UKS Unia Bieruń</v>
          </cell>
        </row>
        <row r="1007">
          <cell r="A1007" t="str">
            <v>K4034</v>
          </cell>
          <cell r="B1007" t="str">
            <v>Mikołaj</v>
          </cell>
          <cell r="C1007" t="str">
            <v>KULBAT</v>
          </cell>
          <cell r="D1007" t="str">
            <v>KKS Ruch Piotrków Tryb.</v>
          </cell>
        </row>
        <row r="1008">
          <cell r="A1008" t="str">
            <v>K4314</v>
          </cell>
          <cell r="B1008" t="str">
            <v>Natalia</v>
          </cell>
          <cell r="C1008" t="str">
            <v>KULCZYŃSKA</v>
          </cell>
          <cell r="D1008" t="str">
            <v>MLKS Solec Kuj.</v>
          </cell>
        </row>
        <row r="1009">
          <cell r="A1009" t="str">
            <v>K0467</v>
          </cell>
          <cell r="B1009" t="str">
            <v>Grzegorz</v>
          </cell>
          <cell r="C1009" t="str">
            <v>KULESZA</v>
          </cell>
          <cell r="D1009" t="str">
            <v>----</v>
          </cell>
        </row>
        <row r="1010">
          <cell r="A1010" t="str">
            <v>K4149</v>
          </cell>
          <cell r="B1010" t="str">
            <v>Katarzyna</v>
          </cell>
          <cell r="C1010" t="str">
            <v>KULIGOWSKA</v>
          </cell>
          <cell r="D1010" t="str">
            <v>UKS Lotka Lubiewo</v>
          </cell>
        </row>
        <row r="1011">
          <cell r="A1011" t="str">
            <v>K4150</v>
          </cell>
          <cell r="B1011" t="str">
            <v>Łukasz</v>
          </cell>
          <cell r="C1011" t="str">
            <v>KULIGOWSKI</v>
          </cell>
          <cell r="D1011" t="str">
            <v>UKS Lotka Lubiewo</v>
          </cell>
        </row>
        <row r="1012">
          <cell r="A1012" t="str">
            <v>K4453</v>
          </cell>
          <cell r="B1012" t="str">
            <v>Maksymilian</v>
          </cell>
          <cell r="C1012" t="str">
            <v>KULIGOWSKI</v>
          </cell>
          <cell r="D1012" t="str">
            <v>MLKS Solec Kuj.</v>
          </cell>
        </row>
        <row r="1013">
          <cell r="A1013" t="str">
            <v>K5549</v>
          </cell>
          <cell r="B1013" t="str">
            <v>Julia</v>
          </cell>
          <cell r="C1013" t="str">
            <v>KULIK</v>
          </cell>
          <cell r="D1013" t="str">
            <v>AZSAGH Kraków</v>
          </cell>
        </row>
        <row r="1014">
          <cell r="A1014" t="str">
            <v>K5184</v>
          </cell>
          <cell r="B1014" t="str">
            <v>Jakub</v>
          </cell>
          <cell r="C1014" t="str">
            <v>KULIŃSKI</v>
          </cell>
          <cell r="D1014" t="str">
            <v>UKS Kiko Zamość</v>
          </cell>
        </row>
        <row r="1015">
          <cell r="A1015" t="str">
            <v>K5033</v>
          </cell>
          <cell r="B1015" t="str">
            <v>Magdalena</v>
          </cell>
          <cell r="C1015" t="str">
            <v>KULSKA</v>
          </cell>
          <cell r="D1015" t="str">
            <v>UKS Unia Bieruń</v>
          </cell>
        </row>
        <row r="1016">
          <cell r="A1016" t="str">
            <v>K5038</v>
          </cell>
          <cell r="B1016" t="str">
            <v>Kamil</v>
          </cell>
          <cell r="C1016" t="str">
            <v>KULSKI</v>
          </cell>
          <cell r="D1016" t="str">
            <v>UKS Unia Bieruń</v>
          </cell>
        </row>
        <row r="1017">
          <cell r="A1017" t="str">
            <v>K5600</v>
          </cell>
          <cell r="B1017" t="str">
            <v>Gabriela</v>
          </cell>
          <cell r="C1017" t="str">
            <v>KUŁAKOWSKA</v>
          </cell>
          <cell r="D1017" t="str">
            <v>UKS Hubal Białystok</v>
          </cell>
        </row>
        <row r="1018">
          <cell r="A1018" t="str">
            <v>K4332</v>
          </cell>
          <cell r="B1018" t="str">
            <v>Klaudia</v>
          </cell>
          <cell r="C1018" t="str">
            <v>KUPIEC</v>
          </cell>
          <cell r="D1018" t="str">
            <v>UKS Kiko Zamość</v>
          </cell>
        </row>
        <row r="1019">
          <cell r="A1019" t="str">
            <v>K5022</v>
          </cell>
          <cell r="B1019" t="str">
            <v>Korneliusz</v>
          </cell>
          <cell r="C1019" t="str">
            <v>KUPIS</v>
          </cell>
          <cell r="D1019" t="str">
            <v>ULKS Łączna</v>
          </cell>
        </row>
        <row r="1020">
          <cell r="A1020" t="str">
            <v>K5581</v>
          </cell>
          <cell r="B1020" t="str">
            <v>Ilona</v>
          </cell>
          <cell r="C1020" t="str">
            <v>KUPREWICZ</v>
          </cell>
          <cell r="D1020" t="str">
            <v>SKB Suwałki</v>
          </cell>
        </row>
        <row r="1021">
          <cell r="A1021" t="str">
            <v>K4923</v>
          </cell>
          <cell r="B1021" t="str">
            <v>Filip</v>
          </cell>
          <cell r="C1021" t="str">
            <v>KURANDA</v>
          </cell>
          <cell r="D1021" t="str">
            <v>UKS 25 Kielce</v>
          </cell>
        </row>
        <row r="1022">
          <cell r="A1022" t="str">
            <v>K4494</v>
          </cell>
          <cell r="B1022" t="str">
            <v>Adrian</v>
          </cell>
          <cell r="C1022" t="str">
            <v>KUREK</v>
          </cell>
          <cell r="D1022" t="str">
            <v>UKS Kiko Zamość</v>
          </cell>
        </row>
        <row r="1023">
          <cell r="A1023" t="str">
            <v>K4704</v>
          </cell>
          <cell r="B1023" t="str">
            <v>Jarosław</v>
          </cell>
          <cell r="C1023" t="str">
            <v>KURKOWSKI</v>
          </cell>
          <cell r="D1023" t="str">
            <v>MLKS Solec Kuj.</v>
          </cell>
        </row>
        <row r="1024">
          <cell r="A1024" t="str">
            <v>K4697</v>
          </cell>
          <cell r="B1024" t="str">
            <v>Natalia</v>
          </cell>
          <cell r="C1024" t="str">
            <v>KUROWSKA</v>
          </cell>
          <cell r="D1024" t="str">
            <v>UKS Kometa Sianów</v>
          </cell>
        </row>
        <row r="1025">
          <cell r="A1025" t="str">
            <v>K3375</v>
          </cell>
          <cell r="B1025" t="str">
            <v>Wojciech</v>
          </cell>
          <cell r="C1025" t="str">
            <v>KURZYŃSKI</v>
          </cell>
          <cell r="D1025" t="str">
            <v>UKS Trójka Tarnobrzeg</v>
          </cell>
        </row>
        <row r="1026">
          <cell r="A1026" t="str">
            <v>K5387</v>
          </cell>
          <cell r="B1026" t="str">
            <v>Klaudia</v>
          </cell>
          <cell r="C1026" t="str">
            <v>KUSIAK</v>
          </cell>
          <cell r="D1026" t="str">
            <v>UKS Orliki Ropica Polska</v>
          </cell>
        </row>
        <row r="1027">
          <cell r="A1027" t="str">
            <v>K5233</v>
          </cell>
          <cell r="B1027" t="str">
            <v>Jakub</v>
          </cell>
          <cell r="C1027" t="str">
            <v>KUSZA</v>
          </cell>
          <cell r="D1027" t="str">
            <v>UKS Orbitek Straszęcin</v>
          </cell>
        </row>
        <row r="1028">
          <cell r="A1028" t="str">
            <v>K5173</v>
          </cell>
          <cell r="B1028" t="str">
            <v>Patrycja</v>
          </cell>
          <cell r="C1028" t="str">
            <v>KUSZMAR</v>
          </cell>
          <cell r="D1028" t="str">
            <v>UKS Kometa Sianów</v>
          </cell>
        </row>
        <row r="1029">
          <cell r="A1029" t="str">
            <v>K5470</v>
          </cell>
          <cell r="B1029" t="str">
            <v>Maciej</v>
          </cell>
          <cell r="C1029" t="str">
            <v>KUSZTELAK</v>
          </cell>
          <cell r="D1029" t="str">
            <v>KS Chojnik Jelenia Góra</v>
          </cell>
        </row>
        <row r="1030">
          <cell r="A1030" t="str">
            <v>K3908</v>
          </cell>
          <cell r="B1030" t="str">
            <v>Adam</v>
          </cell>
          <cell r="C1030" t="str">
            <v>KUTA</v>
          </cell>
          <cell r="D1030" t="str">
            <v>UKS Dwójka Wesoła</v>
          </cell>
        </row>
        <row r="1031">
          <cell r="A1031" t="str">
            <v>K3909</v>
          </cell>
          <cell r="B1031" t="str">
            <v>Bartłomiej</v>
          </cell>
          <cell r="C1031" t="str">
            <v>KUTA</v>
          </cell>
          <cell r="D1031" t="str">
            <v>UKS Dwójka Wesoła</v>
          </cell>
        </row>
        <row r="1032">
          <cell r="A1032" t="str">
            <v>K3863</v>
          </cell>
          <cell r="B1032" t="str">
            <v>Katarzyna</v>
          </cell>
          <cell r="C1032" t="str">
            <v>KUTACHA</v>
          </cell>
          <cell r="D1032" t="str">
            <v>UKS Start Widełka</v>
          </cell>
        </row>
        <row r="1033">
          <cell r="A1033" t="str">
            <v>K4960</v>
          </cell>
          <cell r="B1033" t="str">
            <v>Walenty</v>
          </cell>
          <cell r="C1033" t="str">
            <v>KUTERAŚ</v>
          </cell>
          <cell r="D1033" t="str">
            <v>----</v>
          </cell>
        </row>
        <row r="1034">
          <cell r="A1034" t="str">
            <v>K4929</v>
          </cell>
          <cell r="B1034" t="str">
            <v>Jakub</v>
          </cell>
          <cell r="C1034" t="str">
            <v>KUTYŁA</v>
          </cell>
          <cell r="D1034" t="str">
            <v>AZSAGH Kraków</v>
          </cell>
        </row>
        <row r="1035">
          <cell r="A1035" t="str">
            <v>K3842</v>
          </cell>
          <cell r="B1035" t="str">
            <v>Tomasz</v>
          </cell>
          <cell r="C1035" t="str">
            <v>KUTYŁA</v>
          </cell>
          <cell r="D1035" t="str">
            <v>AZSAGH Kraków</v>
          </cell>
        </row>
        <row r="1036">
          <cell r="A1036" t="str">
            <v>K4273</v>
          </cell>
          <cell r="B1036" t="str">
            <v>Maksymilian</v>
          </cell>
          <cell r="C1036" t="str">
            <v>KWARCIŃSKI</v>
          </cell>
          <cell r="D1036" t="str">
            <v>UKSOSIR Badminton Sławno</v>
          </cell>
        </row>
        <row r="1037">
          <cell r="A1037" t="str">
            <v>K3503</v>
          </cell>
          <cell r="B1037" t="str">
            <v>Kamil</v>
          </cell>
          <cell r="C1037" t="str">
            <v>KWAŚNIEWSKI</v>
          </cell>
          <cell r="D1037" t="str">
            <v>MKS Orlicz Suchedniów</v>
          </cell>
        </row>
        <row r="1038">
          <cell r="A1038" t="str">
            <v>K3504</v>
          </cell>
          <cell r="B1038" t="str">
            <v>Patryk</v>
          </cell>
          <cell r="C1038" t="str">
            <v>KWAŚNIEWSKI</v>
          </cell>
          <cell r="D1038" t="str">
            <v>MKS Orlicz Suchedniów</v>
          </cell>
        </row>
        <row r="1039">
          <cell r="A1039" t="str">
            <v>K5208</v>
          </cell>
          <cell r="B1039" t="str">
            <v>Dominika</v>
          </cell>
          <cell r="C1039" t="str">
            <v>KWAŚNIK</v>
          </cell>
          <cell r="D1039" t="str">
            <v>UKS 15 Kędzierzyn-Koźle</v>
          </cell>
        </row>
        <row r="1040">
          <cell r="A1040" t="str">
            <v>K4682</v>
          </cell>
          <cell r="B1040" t="str">
            <v>Olga</v>
          </cell>
          <cell r="C1040" t="str">
            <v>KWAŚNY</v>
          </cell>
          <cell r="D1040" t="str">
            <v>UKS Kopernik Słupca</v>
          </cell>
        </row>
        <row r="1041">
          <cell r="A1041" t="str">
            <v>K5598</v>
          </cell>
          <cell r="B1041" t="str">
            <v>Eliza</v>
          </cell>
          <cell r="C1041" t="str">
            <v>KWIATKOWSKA</v>
          </cell>
          <cell r="D1041" t="str">
            <v>STB Energia Lubliniec</v>
          </cell>
        </row>
        <row r="1042">
          <cell r="A1042" t="str">
            <v>K4667</v>
          </cell>
          <cell r="B1042" t="str">
            <v>Piotr</v>
          </cell>
          <cell r="C1042" t="str">
            <v>KWIECIŃSKI</v>
          </cell>
          <cell r="D1042" t="str">
            <v>----</v>
          </cell>
        </row>
        <row r="1043">
          <cell r="A1043" t="str">
            <v>L0527</v>
          </cell>
          <cell r="B1043" t="str">
            <v>Ryszard</v>
          </cell>
          <cell r="C1043" t="str">
            <v>LACHMAN</v>
          </cell>
          <cell r="D1043" t="str">
            <v>----</v>
          </cell>
        </row>
        <row r="1044">
          <cell r="A1044" t="str">
            <v>L4807</v>
          </cell>
          <cell r="B1044" t="str">
            <v>Weronika</v>
          </cell>
          <cell r="C1044" t="str">
            <v>LANCMAN</v>
          </cell>
          <cell r="D1044" t="str">
            <v>UKS 2 Sobótka</v>
          </cell>
        </row>
        <row r="1045">
          <cell r="A1045" t="str">
            <v>L2035</v>
          </cell>
          <cell r="B1045" t="str">
            <v>Jakub</v>
          </cell>
          <cell r="C1045" t="str">
            <v>LANG</v>
          </cell>
          <cell r="D1045" t="str">
            <v>AZSWAT Warszawa</v>
          </cell>
        </row>
        <row r="1046">
          <cell r="A1046" t="str">
            <v>L5550</v>
          </cell>
          <cell r="B1046" t="str">
            <v>Jan</v>
          </cell>
          <cell r="C1046" t="str">
            <v>LARYSZ</v>
          </cell>
          <cell r="D1046" t="str">
            <v>AZSAGH Kraków</v>
          </cell>
        </row>
        <row r="1047">
          <cell r="A1047" t="str">
            <v>L4223</v>
          </cell>
          <cell r="B1047" t="str">
            <v>Tomasz</v>
          </cell>
          <cell r="C1047" t="str">
            <v>LAS</v>
          </cell>
          <cell r="D1047" t="str">
            <v>ULKS U-2 Lotka Bytów</v>
          </cell>
        </row>
        <row r="1048">
          <cell r="A1048" t="str">
            <v>L5480</v>
          </cell>
          <cell r="B1048" t="str">
            <v>Sebastian</v>
          </cell>
          <cell r="C1048" t="str">
            <v>LASECKI</v>
          </cell>
          <cell r="D1048" t="str">
            <v>----</v>
          </cell>
        </row>
        <row r="1049">
          <cell r="A1049" t="str">
            <v>L5359</v>
          </cell>
          <cell r="B1049" t="str">
            <v>Aleksandra</v>
          </cell>
          <cell r="C1049" t="str">
            <v>LASKOWSKA</v>
          </cell>
          <cell r="D1049" t="str">
            <v>UKS Kiko Zamość</v>
          </cell>
        </row>
        <row r="1050">
          <cell r="A1050" t="str">
            <v>L4541</v>
          </cell>
          <cell r="B1050" t="str">
            <v>Ewa</v>
          </cell>
          <cell r="C1050" t="str">
            <v>LASKOWSKA</v>
          </cell>
          <cell r="D1050" t="str">
            <v>UKS Piast-B Kobylnica</v>
          </cell>
        </row>
        <row r="1051">
          <cell r="A1051" t="str">
            <v>L5661</v>
          </cell>
          <cell r="B1051" t="str">
            <v>Marcin</v>
          </cell>
          <cell r="C1051" t="str">
            <v>LASOTA</v>
          </cell>
          <cell r="D1051" t="str">
            <v>----</v>
          </cell>
        </row>
        <row r="1052">
          <cell r="A1052" t="str">
            <v>L1461</v>
          </cell>
          <cell r="B1052" t="str">
            <v>Krzysztof</v>
          </cell>
          <cell r="C1052" t="str">
            <v>LATAWSKI</v>
          </cell>
          <cell r="D1052" t="str">
            <v>----</v>
          </cell>
        </row>
        <row r="1053">
          <cell r="A1053" t="str">
            <v>L4255</v>
          </cell>
          <cell r="B1053" t="str">
            <v>Natalia</v>
          </cell>
          <cell r="C1053" t="str">
            <v>LAUKS</v>
          </cell>
          <cell r="D1053" t="str">
            <v>KKS Ruch Piotrków Tryb.</v>
          </cell>
        </row>
        <row r="1054">
          <cell r="A1054" t="str">
            <v>L5398</v>
          </cell>
          <cell r="B1054" t="str">
            <v>Dominika</v>
          </cell>
          <cell r="C1054" t="str">
            <v>LĄKOCY</v>
          </cell>
          <cell r="D1054" t="str">
            <v>PMKS Chrobry Piotrowice</v>
          </cell>
        </row>
        <row r="1055">
          <cell r="A1055" t="str">
            <v>L4078</v>
          </cell>
          <cell r="B1055" t="str">
            <v>Norbert</v>
          </cell>
          <cell r="C1055" t="str">
            <v>LECH</v>
          </cell>
          <cell r="D1055" t="str">
            <v>UKS Ząbkowice Dąbrowa Górn.</v>
          </cell>
        </row>
        <row r="1056">
          <cell r="A1056" t="str">
            <v>L4928</v>
          </cell>
          <cell r="B1056" t="str">
            <v>Weronika</v>
          </cell>
          <cell r="C1056" t="str">
            <v>LECH</v>
          </cell>
          <cell r="D1056" t="str">
            <v>AZSAGH Kraków</v>
          </cell>
        </row>
        <row r="1057">
          <cell r="A1057" t="str">
            <v>L4434</v>
          </cell>
          <cell r="B1057" t="str">
            <v>Bazyli</v>
          </cell>
          <cell r="C1057" t="str">
            <v>LECZKOWSKI</v>
          </cell>
          <cell r="D1057" t="str">
            <v>----</v>
          </cell>
        </row>
        <row r="1058">
          <cell r="A1058" t="str">
            <v>L4574</v>
          </cell>
          <cell r="B1058" t="str">
            <v>Aleksandra</v>
          </cell>
          <cell r="C1058" t="str">
            <v>LEGIĘĆ</v>
          </cell>
          <cell r="D1058" t="str">
            <v>UKS Smecz Bogatynia</v>
          </cell>
        </row>
        <row r="1059">
          <cell r="A1059" t="str">
            <v>L4716</v>
          </cell>
          <cell r="B1059" t="str">
            <v>Rafał</v>
          </cell>
          <cell r="C1059" t="str">
            <v>LEJKO</v>
          </cell>
          <cell r="D1059" t="str">
            <v>MKS Stal Nowa Dęba</v>
          </cell>
        </row>
        <row r="1060">
          <cell r="A1060" t="str">
            <v>L4706</v>
          </cell>
          <cell r="B1060" t="str">
            <v>Marek</v>
          </cell>
          <cell r="C1060" t="str">
            <v>LENARTOWICZ</v>
          </cell>
          <cell r="D1060" t="str">
            <v>----</v>
          </cell>
        </row>
        <row r="1061">
          <cell r="A1061" t="str">
            <v>L2125</v>
          </cell>
          <cell r="B1061" t="str">
            <v>Wojciech</v>
          </cell>
          <cell r="C1061" t="str">
            <v>LENARTOWICZ</v>
          </cell>
          <cell r="D1061" t="str">
            <v>LKS Technik Głubczyce</v>
          </cell>
        </row>
        <row r="1062">
          <cell r="A1062" t="str">
            <v>L3116</v>
          </cell>
          <cell r="B1062" t="str">
            <v>Justyna</v>
          </cell>
          <cell r="C1062" t="str">
            <v>LENCZEWSKA</v>
          </cell>
          <cell r="D1062" t="str">
            <v>UKS Hubal Białystok</v>
          </cell>
        </row>
        <row r="1063">
          <cell r="A1063" t="str">
            <v>L5523</v>
          </cell>
          <cell r="B1063" t="str">
            <v>Sebastian</v>
          </cell>
          <cell r="C1063" t="str">
            <v>LENCZEWSKI</v>
          </cell>
          <cell r="D1063" t="str">
            <v>SKB Suwałki</v>
          </cell>
        </row>
        <row r="1064">
          <cell r="A1064" t="str">
            <v>L5532</v>
          </cell>
          <cell r="B1064" t="str">
            <v>Izabela</v>
          </cell>
          <cell r="C1064" t="str">
            <v>LENKIEWICZ</v>
          </cell>
          <cell r="D1064" t="str">
            <v>SKB Suwałki</v>
          </cell>
        </row>
        <row r="1065">
          <cell r="A1065" t="str">
            <v>L5533</v>
          </cell>
          <cell r="B1065" t="str">
            <v>Karolina</v>
          </cell>
          <cell r="C1065" t="str">
            <v>LENKIEWICZ</v>
          </cell>
          <cell r="D1065" t="str">
            <v>SKB Suwałki</v>
          </cell>
        </row>
        <row r="1066">
          <cell r="A1066" t="str">
            <v>L  03</v>
          </cell>
          <cell r="B1066" t="str">
            <v>Paweł</v>
          </cell>
          <cell r="C1066" t="str">
            <v>LENKIEWICZ</v>
          </cell>
          <cell r="D1066" t="str">
            <v>LUKS Badminton Choroszcz</v>
          </cell>
        </row>
        <row r="1067">
          <cell r="A1067" t="str">
            <v>L2986</v>
          </cell>
          <cell r="B1067" t="str">
            <v>Karolina</v>
          </cell>
          <cell r="C1067" t="str">
            <v>LEONIUK</v>
          </cell>
          <cell r="D1067" t="str">
            <v>MKB Lednik Miastko</v>
          </cell>
        </row>
        <row r="1068">
          <cell r="A1068" t="str">
            <v>L4037</v>
          </cell>
          <cell r="B1068" t="str">
            <v>Patryk</v>
          </cell>
          <cell r="C1068" t="str">
            <v>LEPIANKA</v>
          </cell>
          <cell r="D1068" t="str">
            <v>UKS Kiko Zamość</v>
          </cell>
        </row>
        <row r="1069">
          <cell r="A1069" t="str">
            <v>L3566</v>
          </cell>
          <cell r="B1069" t="str">
            <v>Paweł</v>
          </cell>
          <cell r="C1069" t="str">
            <v>LEPIANKA</v>
          </cell>
          <cell r="D1069" t="str">
            <v>UKS Kiko Zamość</v>
          </cell>
        </row>
        <row r="1070">
          <cell r="A1070" t="str">
            <v>L5135</v>
          </cell>
          <cell r="B1070" t="str">
            <v>Filip</v>
          </cell>
          <cell r="C1070" t="str">
            <v>LEPIARSKI</v>
          </cell>
          <cell r="D1070" t="str">
            <v>----</v>
          </cell>
        </row>
        <row r="1071">
          <cell r="A1071" t="str">
            <v>L5012</v>
          </cell>
          <cell r="B1071" t="str">
            <v>Tomasz</v>
          </cell>
          <cell r="C1071" t="str">
            <v>LESIAK</v>
          </cell>
          <cell r="D1071" t="str">
            <v>MKSKSOS Kraków</v>
          </cell>
        </row>
        <row r="1072">
          <cell r="A1072" t="str">
            <v>L0571</v>
          </cell>
          <cell r="B1072" t="str">
            <v>Ewa</v>
          </cell>
          <cell r="C1072" t="str">
            <v>LESIUK</v>
          </cell>
          <cell r="D1072" t="str">
            <v>----</v>
          </cell>
        </row>
        <row r="1073">
          <cell r="A1073" t="str">
            <v>L5501</v>
          </cell>
          <cell r="B1073" t="str">
            <v>Paweł</v>
          </cell>
          <cell r="C1073" t="str">
            <v>LESNER</v>
          </cell>
          <cell r="D1073" t="str">
            <v>ZKB Maced Polanów</v>
          </cell>
        </row>
        <row r="1074">
          <cell r="A1074" t="str">
            <v>L4378</v>
          </cell>
          <cell r="B1074" t="str">
            <v>Paulina</v>
          </cell>
          <cell r="C1074" t="str">
            <v>LESZCZYŃSKA</v>
          </cell>
          <cell r="D1074" t="str">
            <v>ŚKB Harcownik Warszawa</v>
          </cell>
        </row>
        <row r="1075">
          <cell r="A1075" t="str">
            <v>L3548</v>
          </cell>
          <cell r="B1075" t="str">
            <v>Aneta</v>
          </cell>
          <cell r="C1075" t="str">
            <v>LEŚNIEWSKA</v>
          </cell>
          <cell r="D1075" t="str">
            <v>AZSWAT Warszawa</v>
          </cell>
        </row>
        <row r="1076">
          <cell r="A1076" t="str">
            <v>L5277</v>
          </cell>
          <cell r="B1076" t="str">
            <v>Dorota</v>
          </cell>
          <cell r="C1076" t="str">
            <v>LEWANDOWSKA</v>
          </cell>
          <cell r="D1076" t="str">
            <v>----</v>
          </cell>
        </row>
        <row r="1077">
          <cell r="A1077" t="str">
            <v>L4926</v>
          </cell>
          <cell r="B1077" t="str">
            <v>Wiktoria</v>
          </cell>
          <cell r="C1077" t="str">
            <v>LEWANDOWSKA</v>
          </cell>
          <cell r="D1077" t="str">
            <v>UKS 25 Kielce</v>
          </cell>
        </row>
        <row r="1078">
          <cell r="A1078" t="str">
            <v>L4659</v>
          </cell>
          <cell r="B1078" t="str">
            <v>Jacek</v>
          </cell>
          <cell r="C1078" t="str">
            <v>LEWANDOWSKI</v>
          </cell>
          <cell r="D1078" t="str">
            <v>----</v>
          </cell>
        </row>
        <row r="1079">
          <cell r="A1079" t="str">
            <v>L4473</v>
          </cell>
          <cell r="B1079" t="str">
            <v>Jan</v>
          </cell>
          <cell r="C1079" t="str">
            <v>LEWANDOWSKI</v>
          </cell>
          <cell r="D1079" t="str">
            <v>BKS Kolejarz Częstochowa</v>
          </cell>
        </row>
        <row r="1080">
          <cell r="A1080" t="str">
            <v>L3893</v>
          </cell>
          <cell r="B1080" t="str">
            <v>Kacper</v>
          </cell>
          <cell r="C1080" t="str">
            <v>LEWANDOWSKI</v>
          </cell>
          <cell r="D1080" t="str">
            <v>SLKS Tramp Orneta</v>
          </cell>
        </row>
        <row r="1081">
          <cell r="A1081" t="str">
            <v>L3415</v>
          </cell>
          <cell r="B1081" t="str">
            <v>Paweł</v>
          </cell>
          <cell r="C1081" t="str">
            <v>LEWANDOWSKI</v>
          </cell>
          <cell r="D1081" t="str">
            <v>UKS Kometa Sianów</v>
          </cell>
        </row>
        <row r="1082">
          <cell r="A1082" t="str">
            <v>L5045</v>
          </cell>
          <cell r="B1082" t="str">
            <v>Eliza</v>
          </cell>
          <cell r="C1082" t="str">
            <v>LIBUDZIC</v>
          </cell>
          <cell r="D1082" t="str">
            <v>OTB Lotka Ostrów Wlkp.</v>
          </cell>
        </row>
        <row r="1083">
          <cell r="A1083" t="str">
            <v>L3681</v>
          </cell>
          <cell r="B1083" t="str">
            <v>Klaudia</v>
          </cell>
          <cell r="C1083" t="str">
            <v>LICZBIŃSKA</v>
          </cell>
          <cell r="D1083" t="str">
            <v>UKS Kopernik Słupca</v>
          </cell>
        </row>
        <row r="1084">
          <cell r="A1084" t="str">
            <v>L4492</v>
          </cell>
          <cell r="B1084" t="str">
            <v>Kacper</v>
          </cell>
          <cell r="C1084" t="str">
            <v>LINKE</v>
          </cell>
          <cell r="D1084" t="str">
            <v>UTS Akro-Bad Warszawa</v>
          </cell>
        </row>
        <row r="1085">
          <cell r="A1085" t="str">
            <v>L4538</v>
          </cell>
          <cell r="B1085" t="str">
            <v>Joanna</v>
          </cell>
          <cell r="C1085" t="str">
            <v>LIPIEJKO</v>
          </cell>
          <cell r="D1085" t="str">
            <v>UKS Piast-B Kobylnica</v>
          </cell>
        </row>
        <row r="1086">
          <cell r="A1086" t="str">
            <v>L3425</v>
          </cell>
          <cell r="B1086" t="str">
            <v>Piotr</v>
          </cell>
          <cell r="C1086" t="str">
            <v>LIPIŃSKI</v>
          </cell>
          <cell r="D1086" t="str">
            <v>----</v>
          </cell>
        </row>
        <row r="1087">
          <cell r="A1087" t="str">
            <v>L0702</v>
          </cell>
          <cell r="B1087" t="str">
            <v>Agata</v>
          </cell>
          <cell r="C1087" t="str">
            <v>LIPOWSKA</v>
          </cell>
          <cell r="D1087" t="str">
            <v>AZSWAT Warszawa</v>
          </cell>
        </row>
        <row r="1088">
          <cell r="A1088" t="str">
            <v>L3105</v>
          </cell>
          <cell r="B1088" t="str">
            <v>Marcin</v>
          </cell>
          <cell r="C1088" t="str">
            <v>LIPOWSKI</v>
          </cell>
          <cell r="D1088" t="str">
            <v>AZSWAT Warszawa</v>
          </cell>
        </row>
        <row r="1089">
          <cell r="A1089" t="str">
            <v>L0354</v>
          </cell>
          <cell r="B1089" t="str">
            <v>Tomasz</v>
          </cell>
          <cell r="C1089" t="str">
            <v>LIPSKI</v>
          </cell>
          <cell r="D1089" t="str">
            <v>ŚKB Harcownik Warszawa</v>
          </cell>
        </row>
        <row r="1090">
          <cell r="A1090" t="str">
            <v>L5335</v>
          </cell>
          <cell r="B1090" t="str">
            <v>Jakub</v>
          </cell>
          <cell r="C1090" t="str">
            <v>LIS</v>
          </cell>
          <cell r="D1090" t="str">
            <v>UMKS Dubiecko</v>
          </cell>
        </row>
        <row r="1091">
          <cell r="A1091" t="str">
            <v>L5182</v>
          </cell>
          <cell r="B1091" t="str">
            <v>Kacper</v>
          </cell>
          <cell r="C1091" t="str">
            <v>LIS</v>
          </cell>
          <cell r="D1091" t="str">
            <v>UKS Kiko Zamość</v>
          </cell>
        </row>
        <row r="1092">
          <cell r="A1092" t="str">
            <v>L3990</v>
          </cell>
          <cell r="B1092" t="str">
            <v>Marcin</v>
          </cell>
          <cell r="C1092" t="str">
            <v>LISZKA</v>
          </cell>
          <cell r="D1092" t="str">
            <v>UKS Orliki Ropica Polska</v>
          </cell>
        </row>
        <row r="1093">
          <cell r="A1093" t="str">
            <v>L4800</v>
          </cell>
          <cell r="B1093" t="str">
            <v>Jakub</v>
          </cell>
          <cell r="C1093" t="str">
            <v>LIU</v>
          </cell>
          <cell r="D1093" t="str">
            <v>UKS Astra Wrocław</v>
          </cell>
        </row>
        <row r="1094">
          <cell r="A1094" t="str">
            <v>L4927</v>
          </cell>
          <cell r="B1094" t="str">
            <v>Gabriel</v>
          </cell>
          <cell r="C1094" t="str">
            <v>LOREK</v>
          </cell>
          <cell r="D1094" t="str">
            <v>UKS Smecz Bogatynia</v>
          </cell>
        </row>
        <row r="1095">
          <cell r="A1095" t="str">
            <v>L2865</v>
          </cell>
          <cell r="B1095" t="str">
            <v>Filip</v>
          </cell>
          <cell r="C1095" t="str">
            <v>LOTARSKI</v>
          </cell>
          <cell r="D1095" t="str">
            <v>KKS Warmia Olsztyn</v>
          </cell>
        </row>
        <row r="1096">
          <cell r="A1096" t="str">
            <v>L3032</v>
          </cell>
          <cell r="B1096" t="str">
            <v>Kacper</v>
          </cell>
          <cell r="C1096" t="str">
            <v>LOTARSKI</v>
          </cell>
          <cell r="D1096" t="str">
            <v>KKS Warmia Olsztyn</v>
          </cell>
        </row>
        <row r="1097">
          <cell r="A1097" t="str">
            <v>L5597</v>
          </cell>
          <cell r="B1097" t="str">
            <v>Zuzanna</v>
          </cell>
          <cell r="C1097" t="str">
            <v>LUBAN</v>
          </cell>
          <cell r="D1097" t="str">
            <v>STB Energia Lubliniec</v>
          </cell>
        </row>
        <row r="1098">
          <cell r="A1098" t="str">
            <v>L5259</v>
          </cell>
          <cell r="B1098" t="str">
            <v>Dominika</v>
          </cell>
          <cell r="C1098" t="str">
            <v>LUBOCH</v>
          </cell>
          <cell r="D1098" t="str">
            <v>MKS Stal Nowa Dęba</v>
          </cell>
        </row>
        <row r="1099">
          <cell r="A1099" t="str">
            <v>L4983</v>
          </cell>
          <cell r="B1099" t="str">
            <v>Michał</v>
          </cell>
          <cell r="C1099" t="str">
            <v>LUDWICZAK</v>
          </cell>
          <cell r="D1099" t="str">
            <v>BKS Kolejarz Częstochowa</v>
          </cell>
        </row>
        <row r="1100">
          <cell r="A1100" t="str">
            <v>L5283</v>
          </cell>
          <cell r="B1100" t="str">
            <v>Bartosz</v>
          </cell>
          <cell r="C1100" t="str">
            <v>LURZYŃSKI</v>
          </cell>
          <cell r="D1100" t="str">
            <v>UKS 25 Kielce</v>
          </cell>
        </row>
        <row r="1101">
          <cell r="A1101" t="str">
            <v>L5281</v>
          </cell>
          <cell r="B1101" t="str">
            <v>Wojciech</v>
          </cell>
          <cell r="C1101" t="str">
            <v>LURZYŃSKI</v>
          </cell>
          <cell r="D1101" t="str">
            <v>UKS 25 Kielce</v>
          </cell>
        </row>
        <row r="1102">
          <cell r="A1102" t="str">
            <v>L4939</v>
          </cell>
          <cell r="B1102" t="str">
            <v>Klaudia</v>
          </cell>
          <cell r="C1102" t="str">
            <v>LUTEREK</v>
          </cell>
          <cell r="D1102" t="str">
            <v>UKS Kiko Zamość</v>
          </cell>
        </row>
        <row r="1103">
          <cell r="A1103" t="str">
            <v>Ł1509</v>
          </cell>
          <cell r="B1103" t="str">
            <v>Ewelina</v>
          </cell>
          <cell r="C1103" t="str">
            <v>ŁACH</v>
          </cell>
          <cell r="D1103" t="str">
            <v>AZSAGH Kraków</v>
          </cell>
        </row>
        <row r="1104">
          <cell r="A1104" t="str">
            <v>Ł3294</v>
          </cell>
          <cell r="B1104" t="str">
            <v>Paweł</v>
          </cell>
          <cell r="C1104" t="str">
            <v>ŁANIEC</v>
          </cell>
          <cell r="D1104" t="str">
            <v>KS Stal Sulęcin</v>
          </cell>
        </row>
        <row r="1105">
          <cell r="A1105" t="str">
            <v>Ł4803</v>
          </cell>
          <cell r="B1105" t="str">
            <v>Jan</v>
          </cell>
          <cell r="C1105" t="str">
            <v>ŁAPIŃSKI</v>
          </cell>
          <cell r="D1105" t="str">
            <v>UKS Astra Wrocław</v>
          </cell>
        </row>
        <row r="1106">
          <cell r="A1106" t="str">
            <v>Ł4040</v>
          </cell>
          <cell r="B1106" t="str">
            <v>Michał</v>
          </cell>
          <cell r="C1106" t="str">
            <v>ŁAPIUK</v>
          </cell>
          <cell r="D1106" t="str">
            <v>UKS Kiko Zamość</v>
          </cell>
        </row>
        <row r="1107">
          <cell r="A1107" t="str">
            <v>Ł4295</v>
          </cell>
          <cell r="B1107" t="str">
            <v>Patryk</v>
          </cell>
          <cell r="C1107" t="str">
            <v>ŁAWNICZAK</v>
          </cell>
          <cell r="D1107" t="str">
            <v>UKSOSIR Badminton Sławno</v>
          </cell>
        </row>
        <row r="1108">
          <cell r="A1108" t="str">
            <v>Ł2728</v>
          </cell>
          <cell r="B1108" t="str">
            <v>Anna</v>
          </cell>
          <cell r="C1108" t="str">
            <v>ŁAZARCZYK</v>
          </cell>
          <cell r="D1108" t="str">
            <v>AZSUWM Olsztyn</v>
          </cell>
        </row>
        <row r="1109">
          <cell r="A1109" t="str">
            <v>Ł2063</v>
          </cell>
          <cell r="B1109" t="str">
            <v>Marzena</v>
          </cell>
          <cell r="C1109" t="str">
            <v>ŁAZUTA</v>
          </cell>
          <cell r="D1109" t="str">
            <v>LKS Technik Głubczyce</v>
          </cell>
        </row>
        <row r="1110">
          <cell r="A1110" t="str">
            <v>Ł5108</v>
          </cell>
          <cell r="B1110" t="str">
            <v>Mateusz</v>
          </cell>
          <cell r="C1110" t="str">
            <v>ŁĄPIEŚ</v>
          </cell>
          <cell r="D1110" t="str">
            <v>AZSWAT Warszawa</v>
          </cell>
        </row>
        <row r="1111">
          <cell r="A1111" t="str">
            <v>Ł5260</v>
          </cell>
          <cell r="B1111" t="str">
            <v>Jeremi</v>
          </cell>
          <cell r="C1111" t="str">
            <v>ŁEPTUCH</v>
          </cell>
          <cell r="D1111" t="str">
            <v>MKS Stal Nowa Dęba</v>
          </cell>
        </row>
        <row r="1112">
          <cell r="A1112" t="str">
            <v>Ł5114</v>
          </cell>
          <cell r="B1112" t="str">
            <v>Dominika</v>
          </cell>
          <cell r="C1112" t="str">
            <v>ŁĘPA</v>
          </cell>
          <cell r="D1112" t="str">
            <v>UKSB Volant Mielec</v>
          </cell>
        </row>
        <row r="1113">
          <cell r="A1113" t="str">
            <v>Ł0630</v>
          </cell>
          <cell r="B1113" t="str">
            <v>Michał</v>
          </cell>
          <cell r="C1113" t="str">
            <v>ŁOGOSZ</v>
          </cell>
          <cell r="D1113" t="str">
            <v>SKB Suwałki</v>
          </cell>
        </row>
        <row r="1114">
          <cell r="A1114" t="str">
            <v>Ł5463</v>
          </cell>
          <cell r="B1114" t="str">
            <v>Klaudia</v>
          </cell>
          <cell r="C1114" t="str">
            <v>ŁOPACKA</v>
          </cell>
          <cell r="D1114" t="str">
            <v>MKB Lednik Miastko</v>
          </cell>
        </row>
        <row r="1115">
          <cell r="A1115" t="str">
            <v>Ł5583</v>
          </cell>
          <cell r="B1115" t="str">
            <v>Hubert</v>
          </cell>
          <cell r="C1115" t="str">
            <v>ŁOPACKI</v>
          </cell>
          <cell r="D1115" t="str">
            <v>MKB Lednik Miastko</v>
          </cell>
        </row>
        <row r="1116">
          <cell r="A1116" t="str">
            <v>Ł3675</v>
          </cell>
          <cell r="B1116" t="str">
            <v>Mateusz</v>
          </cell>
          <cell r="C1116" t="str">
            <v>ŁOPACKI</v>
          </cell>
          <cell r="D1116" t="str">
            <v>MKB Lednik Miastko</v>
          </cell>
        </row>
        <row r="1117">
          <cell r="A1117" t="str">
            <v>Ł3905</v>
          </cell>
          <cell r="B1117" t="str">
            <v>Michał</v>
          </cell>
          <cell r="C1117" t="str">
            <v>ŁOPATA</v>
          </cell>
          <cell r="D1117" t="str">
            <v>UKS Hubal Białystok</v>
          </cell>
        </row>
        <row r="1118">
          <cell r="A1118" t="str">
            <v>Ł5366</v>
          </cell>
          <cell r="B1118" t="str">
            <v>Kamila</v>
          </cell>
          <cell r="C1118" t="str">
            <v>ŁUKASIAK</v>
          </cell>
          <cell r="D1118" t="str">
            <v>UKS Badminton Stare Babice</v>
          </cell>
        </row>
        <row r="1119">
          <cell r="A1119" t="str">
            <v>Ł4427</v>
          </cell>
          <cell r="B1119" t="str">
            <v>Magda</v>
          </cell>
          <cell r="C1119" t="str">
            <v>ŁUKASIAK</v>
          </cell>
          <cell r="D1119" t="str">
            <v>MKS Orlicz Suchedniów</v>
          </cell>
        </row>
        <row r="1120">
          <cell r="A1120" t="str">
            <v>Ł2147</v>
          </cell>
          <cell r="B1120" t="str">
            <v>Katarzyna</v>
          </cell>
          <cell r="C1120" t="str">
            <v>ŁUKASZEWICZ</v>
          </cell>
          <cell r="D1120" t="str">
            <v>SLKS Tramp Orneta</v>
          </cell>
        </row>
        <row r="1121">
          <cell r="A1121" t="str">
            <v>Ł3890</v>
          </cell>
          <cell r="B1121" t="str">
            <v>Mariusz</v>
          </cell>
          <cell r="C1121" t="str">
            <v>ŁUKASZEWICZ</v>
          </cell>
          <cell r="D1121" t="str">
            <v>SLKS Tramp Orneta</v>
          </cell>
        </row>
        <row r="1122">
          <cell r="A1122" t="str">
            <v>Ł4234</v>
          </cell>
          <cell r="B1122" t="str">
            <v>Krzysztof</v>
          </cell>
          <cell r="C1122" t="str">
            <v>ŁUKOMSKI</v>
          </cell>
          <cell r="D1122" t="str">
            <v>BKS Kolejarz Częstochowa</v>
          </cell>
        </row>
        <row r="1123">
          <cell r="A1123" t="str">
            <v>Ł5169</v>
          </cell>
          <cell r="B1123" t="str">
            <v>Danuta</v>
          </cell>
          <cell r="C1123" t="str">
            <v>ŁUNIEWSKA</v>
          </cell>
          <cell r="D1123" t="str">
            <v>----</v>
          </cell>
        </row>
        <row r="1124">
          <cell r="A1124" t="str">
            <v>Ł5083</v>
          </cell>
          <cell r="B1124" t="str">
            <v>Jan</v>
          </cell>
          <cell r="C1124" t="str">
            <v>ŁUSZCZ</v>
          </cell>
          <cell r="D1124" t="str">
            <v>UMKS Junis Szczucin</v>
          </cell>
        </row>
        <row r="1125">
          <cell r="A1125" t="str">
            <v>Ł0539</v>
          </cell>
          <cell r="B1125" t="str">
            <v>Piotr</v>
          </cell>
          <cell r="C1125" t="str">
            <v>ŁUSZKIEWICZ</v>
          </cell>
          <cell r="D1125" t="str">
            <v>SKB Piast Słupsk</v>
          </cell>
        </row>
        <row r="1126">
          <cell r="A1126" t="str">
            <v>Ł5427</v>
          </cell>
          <cell r="B1126" t="str">
            <v>Patrycja</v>
          </cell>
          <cell r="C1126" t="str">
            <v>ŁUTCZYK</v>
          </cell>
          <cell r="D1126" t="str">
            <v>MKS Orlicz Suchedniów</v>
          </cell>
        </row>
        <row r="1127">
          <cell r="A1127" t="str">
            <v>Ł5151</v>
          </cell>
          <cell r="B1127" t="str">
            <v>Ewa</v>
          </cell>
          <cell r="C1127" t="str">
            <v>ŁYKO</v>
          </cell>
          <cell r="D1127" t="str">
            <v>KS Match Point Ślęza</v>
          </cell>
        </row>
        <row r="1128">
          <cell r="A1128" t="str">
            <v>M4567</v>
          </cell>
          <cell r="B1128" t="str">
            <v>Klaudia</v>
          </cell>
          <cell r="C1128" t="str">
            <v>MAC</v>
          </cell>
          <cell r="D1128" t="str">
            <v>UKS Sokół Ropczyce</v>
          </cell>
        </row>
        <row r="1129">
          <cell r="A1129" t="str">
            <v>M2137</v>
          </cell>
          <cell r="B1129" t="str">
            <v>Katarzyna</v>
          </cell>
          <cell r="C1129" t="str">
            <v>MACEDOŃSKA</v>
          </cell>
          <cell r="D1129" t="str">
            <v>LKS Technik Głubczyce</v>
          </cell>
        </row>
        <row r="1130">
          <cell r="A1130" t="str">
            <v>M5545</v>
          </cell>
          <cell r="B1130" t="str">
            <v>Wojciech</v>
          </cell>
          <cell r="C1130" t="str">
            <v>MACHAJ</v>
          </cell>
          <cell r="D1130" t="str">
            <v>UKSB Volant Mielec</v>
          </cell>
        </row>
        <row r="1131">
          <cell r="A1131" t="str">
            <v>M3661</v>
          </cell>
          <cell r="B1131" t="str">
            <v>Magdalena</v>
          </cell>
          <cell r="C1131" t="str">
            <v>MACHNIK</v>
          </cell>
          <cell r="D1131" t="str">
            <v>UKS Orbitek Straszęcin</v>
          </cell>
        </row>
        <row r="1132">
          <cell r="A1132" t="str">
            <v>M5326</v>
          </cell>
          <cell r="B1132" t="str">
            <v>Szymon</v>
          </cell>
          <cell r="C1132" t="str">
            <v>MACIĄG</v>
          </cell>
          <cell r="D1132" t="str">
            <v>UKS Start Widełka</v>
          </cell>
        </row>
        <row r="1133">
          <cell r="A1133" t="str">
            <v>M3677</v>
          </cell>
          <cell r="B1133" t="str">
            <v>Dominik</v>
          </cell>
          <cell r="C1133" t="str">
            <v>MACIEJEWSKI</v>
          </cell>
          <cell r="D1133" t="str">
            <v>MKB Lednik Miastko</v>
          </cell>
        </row>
        <row r="1134">
          <cell r="A1134" t="str">
            <v>M4994</v>
          </cell>
          <cell r="B1134" t="str">
            <v>Krzysztof</v>
          </cell>
          <cell r="C1134" t="str">
            <v>MACIELAK</v>
          </cell>
          <cell r="D1134" t="str">
            <v>----</v>
          </cell>
        </row>
        <row r="1135">
          <cell r="A1135" t="str">
            <v>M4409</v>
          </cell>
          <cell r="B1135" t="str">
            <v>Tomasz</v>
          </cell>
          <cell r="C1135" t="str">
            <v>MACIELAK</v>
          </cell>
          <cell r="D1135" t="str">
            <v>MMKS Gdańsk</v>
          </cell>
        </row>
        <row r="1136">
          <cell r="A1136" t="str">
            <v>M5027</v>
          </cell>
          <cell r="B1136" t="str">
            <v>Kamil</v>
          </cell>
          <cell r="C1136" t="str">
            <v>MACIOŁEK</v>
          </cell>
          <cell r="D1136" t="str">
            <v>MKS Strzelce Opolskie</v>
          </cell>
        </row>
        <row r="1137">
          <cell r="A1137" t="str">
            <v>M5462</v>
          </cell>
          <cell r="B1137" t="str">
            <v>Natalia</v>
          </cell>
          <cell r="C1137" t="str">
            <v>MACIUPA</v>
          </cell>
          <cell r="D1137" t="str">
            <v>MKB Lednik Miastko</v>
          </cell>
        </row>
        <row r="1138">
          <cell r="A1138" t="str">
            <v>M4669</v>
          </cell>
          <cell r="B1138" t="str">
            <v>Weronika</v>
          </cell>
          <cell r="C1138" t="str">
            <v>MACUREK</v>
          </cell>
          <cell r="D1138" t="str">
            <v>UKSOSIR Badminton Sławno</v>
          </cell>
        </row>
        <row r="1139">
          <cell r="A1139" t="str">
            <v>M3641</v>
          </cell>
          <cell r="B1139" t="str">
            <v>Mariusz</v>
          </cell>
          <cell r="C1139" t="str">
            <v>MACZUGA</v>
          </cell>
          <cell r="D1139" t="str">
            <v>UKS Ząbkowice Dąbrowa Górn.</v>
          </cell>
        </row>
        <row r="1140">
          <cell r="A1140" t="str">
            <v>M5454</v>
          </cell>
          <cell r="B1140" t="str">
            <v>Piotr</v>
          </cell>
          <cell r="C1140" t="str">
            <v>MAGDZIARZ</v>
          </cell>
          <cell r="D1140" t="str">
            <v>UKS Korona Pabianice</v>
          </cell>
        </row>
        <row r="1141">
          <cell r="A1141" t="str">
            <v>M2679</v>
          </cell>
          <cell r="B1141" t="str">
            <v>Marcin</v>
          </cell>
          <cell r="C1141" t="str">
            <v>MAGIERA</v>
          </cell>
          <cell r="D1141" t="str">
            <v>LKS Naprzód Zielonki</v>
          </cell>
        </row>
        <row r="1142">
          <cell r="A1142" t="str">
            <v>M5519</v>
          </cell>
          <cell r="B1142" t="str">
            <v>Joanna</v>
          </cell>
          <cell r="C1142" t="str">
            <v>MAGNUCKA</v>
          </cell>
          <cell r="D1142" t="str">
            <v>UKS Orkan Przeźmierowo</v>
          </cell>
        </row>
        <row r="1143">
          <cell r="A1143" t="str">
            <v>M4518</v>
          </cell>
          <cell r="B1143" t="str">
            <v>Jakub</v>
          </cell>
          <cell r="C1143" t="str">
            <v>MAJERSKI</v>
          </cell>
          <cell r="D1143" t="str">
            <v>MKSKSOS Kraków</v>
          </cell>
        </row>
        <row r="1144">
          <cell r="A1144" t="str">
            <v>M5647</v>
          </cell>
          <cell r="B1144" t="str">
            <v>Anna</v>
          </cell>
          <cell r="C1144" t="str">
            <v>MAJEWSKA</v>
          </cell>
          <cell r="D1144" t="str">
            <v>UKSB Volant Mielec</v>
          </cell>
        </row>
        <row r="1145">
          <cell r="A1145" t="str">
            <v>M3851</v>
          </cell>
          <cell r="B1145" t="str">
            <v>Adrian</v>
          </cell>
          <cell r="C1145" t="str">
            <v>MAJEWSKI</v>
          </cell>
          <cell r="D1145" t="str">
            <v>UKS Hubal Białystok</v>
          </cell>
        </row>
        <row r="1146">
          <cell r="A1146" t="str">
            <v>M4979</v>
          </cell>
          <cell r="B1146" t="str">
            <v>Bartosz</v>
          </cell>
          <cell r="C1146" t="str">
            <v>MAJEWSKI</v>
          </cell>
          <cell r="D1146" t="str">
            <v>UKS Junior Wrzosowa</v>
          </cell>
        </row>
        <row r="1147">
          <cell r="A1147" t="str">
            <v>M5091</v>
          </cell>
          <cell r="B1147" t="str">
            <v>Krystian</v>
          </cell>
          <cell r="C1147" t="str">
            <v>MAJEWSKI</v>
          </cell>
          <cell r="D1147" t="str">
            <v>UKS Hubal Białystok</v>
          </cell>
        </row>
        <row r="1148">
          <cell r="A1148" t="str">
            <v>M4177</v>
          </cell>
          <cell r="B1148" t="str">
            <v>Krzysztof</v>
          </cell>
          <cell r="C1148" t="str">
            <v>MAJKOWSKI</v>
          </cell>
          <cell r="D1148" t="str">
            <v>ŚKB Harcownik Warszawa</v>
          </cell>
        </row>
        <row r="1149">
          <cell r="A1149" t="str">
            <v>M0355</v>
          </cell>
          <cell r="B1149" t="str">
            <v>Michał</v>
          </cell>
          <cell r="C1149" t="str">
            <v>MAJKOWSKI</v>
          </cell>
          <cell r="D1149" t="str">
            <v>ŚKB Harcownik Warszawa</v>
          </cell>
        </row>
        <row r="1150">
          <cell r="A1150" t="str">
            <v>M4593</v>
          </cell>
          <cell r="B1150" t="str">
            <v>Paulina</v>
          </cell>
          <cell r="C1150" t="str">
            <v>MAJTKA</v>
          </cell>
          <cell r="D1150" t="str">
            <v>ZKB Maced Polanów</v>
          </cell>
        </row>
        <row r="1151">
          <cell r="A1151" t="str">
            <v>M4933</v>
          </cell>
          <cell r="B1151" t="str">
            <v>Kacper</v>
          </cell>
          <cell r="C1151" t="str">
            <v>MAKAREWICZ</v>
          </cell>
          <cell r="D1151" t="str">
            <v>UKS Hubal Białystok</v>
          </cell>
        </row>
        <row r="1152">
          <cell r="A1152" t="str">
            <v>M5517</v>
          </cell>
          <cell r="B1152" t="str">
            <v>Jan</v>
          </cell>
          <cell r="C1152" t="str">
            <v>MAKAROWICZ</v>
          </cell>
          <cell r="D1152" t="str">
            <v>ŚKB Harcownik Warszawa</v>
          </cell>
        </row>
        <row r="1153">
          <cell r="A1153" t="str">
            <v>M4965</v>
          </cell>
          <cell r="B1153" t="str">
            <v>Patryk</v>
          </cell>
          <cell r="C1153" t="str">
            <v>MAKOWSKI</v>
          </cell>
          <cell r="D1153" t="str">
            <v>KS Stal Sulęcin</v>
          </cell>
        </row>
        <row r="1154">
          <cell r="A1154" t="str">
            <v>M4115</v>
          </cell>
          <cell r="B1154" t="str">
            <v>Rafał</v>
          </cell>
          <cell r="C1154" t="str">
            <v>MALAJKA</v>
          </cell>
          <cell r="D1154" t="str">
            <v>UKS Iskra Babimost</v>
          </cell>
        </row>
        <row r="1155">
          <cell r="A1155" t="str">
            <v>M4309</v>
          </cell>
          <cell r="B1155" t="str">
            <v>Wojciech</v>
          </cell>
          <cell r="C1155" t="str">
            <v>MALAJKA</v>
          </cell>
          <cell r="D1155" t="str">
            <v>UKS Iskra Babimost</v>
          </cell>
        </row>
        <row r="1156">
          <cell r="A1156" t="str">
            <v>M3868</v>
          </cell>
          <cell r="B1156" t="str">
            <v>Antoni</v>
          </cell>
          <cell r="C1156" t="str">
            <v>MALCHAREK</v>
          </cell>
          <cell r="D1156" t="str">
            <v>----</v>
          </cell>
        </row>
        <row r="1157">
          <cell r="A1157" t="str">
            <v>M4059</v>
          </cell>
          <cell r="B1157" t="str">
            <v>Danuta</v>
          </cell>
          <cell r="C1157" t="str">
            <v>MALCHAREK</v>
          </cell>
          <cell r="D1157" t="str">
            <v>----</v>
          </cell>
        </row>
        <row r="1158">
          <cell r="A1158" t="str">
            <v>M4891</v>
          </cell>
          <cell r="B1158" t="str">
            <v>Wiktoria</v>
          </cell>
          <cell r="C1158" t="str">
            <v>MALCZYK</v>
          </cell>
          <cell r="D1158" t="str">
            <v>KS Wesoła Warszawa</v>
          </cell>
        </row>
        <row r="1159">
          <cell r="A1159" t="str">
            <v>M4437</v>
          </cell>
          <cell r="B1159" t="str">
            <v>Agata</v>
          </cell>
          <cell r="C1159" t="str">
            <v>MALEK</v>
          </cell>
          <cell r="D1159" t="str">
            <v>KS Wesoła Warszawa</v>
          </cell>
        </row>
        <row r="1160">
          <cell r="A1160" t="str">
            <v>M5254</v>
          </cell>
          <cell r="B1160" t="str">
            <v>Fabian</v>
          </cell>
          <cell r="C1160" t="str">
            <v>MALESZEWSKI</v>
          </cell>
          <cell r="D1160" t="str">
            <v>----</v>
          </cell>
        </row>
        <row r="1161">
          <cell r="A1161" t="str">
            <v>M1068</v>
          </cell>
          <cell r="B1161" t="str">
            <v>Grzegorz</v>
          </cell>
          <cell r="C1161" t="str">
            <v>MALESZEWSKI</v>
          </cell>
          <cell r="D1161" t="str">
            <v>----</v>
          </cell>
        </row>
        <row r="1162">
          <cell r="A1162" t="str">
            <v>M3377</v>
          </cell>
          <cell r="B1162" t="str">
            <v>Szymon</v>
          </cell>
          <cell r="C1162" t="str">
            <v>MALIK</v>
          </cell>
          <cell r="D1162" t="str">
            <v>UKS Trójka Tarnobrzeg</v>
          </cell>
        </row>
        <row r="1163">
          <cell r="A1163" t="str">
            <v>M3572</v>
          </cell>
          <cell r="B1163" t="str">
            <v>Tymoteusz</v>
          </cell>
          <cell r="C1163" t="str">
            <v>MALIK</v>
          </cell>
          <cell r="D1163" t="str">
            <v>UKS Trójka Tarnobrzeg</v>
          </cell>
        </row>
        <row r="1164">
          <cell r="A1164" t="str">
            <v>M5580</v>
          </cell>
          <cell r="B1164" t="str">
            <v>Martyna</v>
          </cell>
          <cell r="C1164" t="str">
            <v>MALINOWSKA</v>
          </cell>
          <cell r="D1164" t="str">
            <v>UKS Kiko Zamość</v>
          </cell>
        </row>
        <row r="1165">
          <cell r="A1165" t="str">
            <v>M2533</v>
          </cell>
          <cell r="B1165" t="str">
            <v>Damian</v>
          </cell>
          <cell r="C1165" t="str">
            <v>MALSKI</v>
          </cell>
          <cell r="D1165" t="str">
            <v>AZSAGH Kraków</v>
          </cell>
        </row>
        <row r="1166">
          <cell r="A1166" t="str">
            <v>M4689</v>
          </cell>
          <cell r="B1166" t="str">
            <v>Maciej</v>
          </cell>
          <cell r="C1166" t="str">
            <v>MAŁACHOWSKI</v>
          </cell>
          <cell r="D1166" t="str">
            <v>UKS Kometa Sianów</v>
          </cell>
        </row>
        <row r="1167">
          <cell r="A1167" t="str">
            <v>M1939</v>
          </cell>
          <cell r="B1167" t="str">
            <v>Jakub</v>
          </cell>
          <cell r="C1167" t="str">
            <v>MAŁYSZKO</v>
          </cell>
          <cell r="D1167" t="str">
            <v>MKB Lednik Miastko</v>
          </cell>
        </row>
        <row r="1168">
          <cell r="A1168" t="str">
            <v>M1474</v>
          </cell>
          <cell r="B1168" t="str">
            <v>Katarzyna</v>
          </cell>
          <cell r="C1168" t="str">
            <v>MAŁYSZKO</v>
          </cell>
          <cell r="D1168" t="str">
            <v>----</v>
          </cell>
        </row>
        <row r="1169">
          <cell r="A1169" t="str">
            <v>M2837</v>
          </cell>
          <cell r="B1169" t="str">
            <v>Marta</v>
          </cell>
          <cell r="C1169" t="str">
            <v>MAŁYSZKO</v>
          </cell>
          <cell r="D1169" t="str">
            <v>MKB Lednik Miastko</v>
          </cell>
        </row>
        <row r="1170">
          <cell r="A1170" t="str">
            <v>M4313</v>
          </cell>
          <cell r="B1170" t="str">
            <v>Hong</v>
          </cell>
          <cell r="C1170" t="str">
            <v>MAO</v>
          </cell>
          <cell r="D1170" t="str">
            <v>LKS Technik Głubczyce</v>
          </cell>
        </row>
        <row r="1171">
          <cell r="A1171" t="str">
            <v>M5644</v>
          </cell>
          <cell r="B1171" t="str">
            <v>Patrycja</v>
          </cell>
          <cell r="C1171" t="str">
            <v>MARCHUT</v>
          </cell>
          <cell r="D1171" t="str">
            <v>UKS Sokół Ropczyce</v>
          </cell>
        </row>
        <row r="1172">
          <cell r="A1172" t="str">
            <v>M3477</v>
          </cell>
          <cell r="B1172" t="str">
            <v>Axel</v>
          </cell>
          <cell r="C1172" t="str">
            <v>MARCINIAK</v>
          </cell>
          <cell r="D1172" t="str">
            <v>MLKS Solec Kuj.</v>
          </cell>
        </row>
        <row r="1173">
          <cell r="A1173" t="str">
            <v>M5657</v>
          </cell>
          <cell r="B1173" t="str">
            <v>Dominik</v>
          </cell>
          <cell r="C1173" t="str">
            <v>MARCINIAK</v>
          </cell>
          <cell r="D1173" t="str">
            <v>KSR Wolant Łódź</v>
          </cell>
        </row>
        <row r="1174">
          <cell r="A1174" t="str">
            <v>M5305</v>
          </cell>
          <cell r="B1174" t="str">
            <v>Jacek</v>
          </cell>
          <cell r="C1174" t="str">
            <v>MARCINIAK</v>
          </cell>
          <cell r="D1174" t="str">
            <v>----</v>
          </cell>
        </row>
        <row r="1175">
          <cell r="A1175" t="str">
            <v>M4621</v>
          </cell>
          <cell r="B1175" t="str">
            <v>Joanna</v>
          </cell>
          <cell r="C1175" t="str">
            <v>MARCINIAK</v>
          </cell>
          <cell r="D1175" t="str">
            <v>SLKS Tramp Orneta</v>
          </cell>
        </row>
        <row r="1176">
          <cell r="A1176" t="str">
            <v>M4773</v>
          </cell>
          <cell r="B1176" t="str">
            <v>Maksym</v>
          </cell>
          <cell r="C1176" t="str">
            <v>MARCINIAK</v>
          </cell>
          <cell r="D1176" t="str">
            <v>MLKS Solec Kuj.</v>
          </cell>
        </row>
        <row r="1177">
          <cell r="A1177" t="str">
            <v>M3447</v>
          </cell>
          <cell r="B1177" t="str">
            <v>Patryk</v>
          </cell>
          <cell r="C1177" t="str">
            <v>MARCINKOWSKI</v>
          </cell>
          <cell r="D1177" t="str">
            <v>MUKBMDK Płock</v>
          </cell>
        </row>
        <row r="1178">
          <cell r="A1178" t="str">
            <v>M3790</v>
          </cell>
          <cell r="B1178" t="str">
            <v>Kornelia</v>
          </cell>
          <cell r="C1178" t="str">
            <v>MARCZAK</v>
          </cell>
          <cell r="D1178" t="str">
            <v>UKS Plesbad Pszczyna</v>
          </cell>
        </row>
        <row r="1179">
          <cell r="A1179" t="str">
            <v>M3006</v>
          </cell>
          <cell r="B1179" t="str">
            <v>Matylda</v>
          </cell>
          <cell r="C1179" t="str">
            <v>MARCZAK</v>
          </cell>
          <cell r="D1179" t="str">
            <v>AZSWAT Warszawa</v>
          </cell>
        </row>
        <row r="1180">
          <cell r="A1180" t="str">
            <v>M5067</v>
          </cell>
          <cell r="B1180" t="str">
            <v>Ania</v>
          </cell>
          <cell r="C1180" t="str">
            <v>MARCZYŃSKA</v>
          </cell>
          <cell r="D1180" t="str">
            <v>AZSUW Warszawa</v>
          </cell>
        </row>
        <row r="1181">
          <cell r="A1181" t="str">
            <v>M4096</v>
          </cell>
          <cell r="B1181" t="str">
            <v>Mirosław</v>
          </cell>
          <cell r="C1181" t="str">
            <v>MAREK</v>
          </cell>
          <cell r="D1181" t="str">
            <v>----</v>
          </cell>
        </row>
        <row r="1182">
          <cell r="A1182" t="str">
            <v>M4225</v>
          </cell>
          <cell r="B1182" t="str">
            <v>Bartosz</v>
          </cell>
          <cell r="C1182" t="str">
            <v>MARKIEWICZ</v>
          </cell>
          <cell r="D1182" t="str">
            <v>MLKS Solec Kuj.</v>
          </cell>
        </row>
        <row r="1183">
          <cell r="A1183" t="str">
            <v>M4267</v>
          </cell>
          <cell r="B1183" t="str">
            <v>Hanna</v>
          </cell>
          <cell r="C1183" t="str">
            <v>MARKIEWICZ</v>
          </cell>
          <cell r="D1183" t="str">
            <v>UKS Iskra Babimost</v>
          </cell>
        </row>
        <row r="1184">
          <cell r="A1184" t="str">
            <v>M3704</v>
          </cell>
          <cell r="B1184" t="str">
            <v>Rafał</v>
          </cell>
          <cell r="C1184" t="str">
            <v>MARKOWICZ</v>
          </cell>
          <cell r="D1184" t="str">
            <v>UKS Orliki Ropica Polska</v>
          </cell>
        </row>
        <row r="1185">
          <cell r="A1185" t="str">
            <v>M4809</v>
          </cell>
          <cell r="B1185" t="str">
            <v>Klaudia</v>
          </cell>
          <cell r="C1185" t="str">
            <v>MARKOWSKA</v>
          </cell>
          <cell r="D1185" t="str">
            <v>UKS Hubal Białystok</v>
          </cell>
        </row>
        <row r="1186">
          <cell r="A1186" t="str">
            <v>M5483</v>
          </cell>
          <cell r="B1186" t="str">
            <v>Grzegorz</v>
          </cell>
          <cell r="C1186" t="str">
            <v>MARKOWSKI</v>
          </cell>
          <cell r="D1186" t="str">
            <v>----</v>
          </cell>
        </row>
        <row r="1187">
          <cell r="A1187" t="str">
            <v>M4698</v>
          </cell>
          <cell r="B1187" t="str">
            <v>Norbert</v>
          </cell>
          <cell r="C1187" t="str">
            <v>MARKOWSKI</v>
          </cell>
          <cell r="D1187" t="str">
            <v>UKS Kometa Sianów</v>
          </cell>
        </row>
        <row r="1188">
          <cell r="A1188" t="str">
            <v>M5297</v>
          </cell>
          <cell r="B1188" t="str">
            <v>Hubert</v>
          </cell>
          <cell r="C1188" t="str">
            <v>MARSZAŁEK</v>
          </cell>
          <cell r="D1188" t="str">
            <v>UKS KSBad Kraków</v>
          </cell>
        </row>
        <row r="1189">
          <cell r="A1189" t="str">
            <v>M5270</v>
          </cell>
          <cell r="B1189" t="str">
            <v>Maciej</v>
          </cell>
          <cell r="C1189" t="str">
            <v>MARSZAŁEK</v>
          </cell>
          <cell r="D1189" t="str">
            <v>UKS Badminton Stare Babice</v>
          </cell>
        </row>
        <row r="1190">
          <cell r="A1190" t="str">
            <v>M5296</v>
          </cell>
          <cell r="B1190" t="str">
            <v>Natalia</v>
          </cell>
          <cell r="C1190" t="str">
            <v>MARSZAŁEK</v>
          </cell>
          <cell r="D1190" t="str">
            <v>UKS KSBad Kraków</v>
          </cell>
        </row>
        <row r="1191">
          <cell r="A1191" t="str">
            <v>M4152</v>
          </cell>
          <cell r="B1191" t="str">
            <v>Aleksandra</v>
          </cell>
          <cell r="C1191" t="str">
            <v>MARTIN</v>
          </cell>
          <cell r="D1191" t="str">
            <v>UKS Lotka Lubiewo</v>
          </cell>
        </row>
        <row r="1192">
          <cell r="A1192" t="str">
            <v>M3936</v>
          </cell>
          <cell r="B1192" t="str">
            <v>Katarzyna</v>
          </cell>
          <cell r="C1192" t="str">
            <v>MARTIN</v>
          </cell>
          <cell r="D1192" t="str">
            <v>UKS 15 Kędzierzyn-Koźle</v>
          </cell>
        </row>
        <row r="1193">
          <cell r="A1193" t="str">
            <v>M4154</v>
          </cell>
          <cell r="B1193" t="str">
            <v>Krzysztof</v>
          </cell>
          <cell r="C1193" t="str">
            <v>MARTIN</v>
          </cell>
          <cell r="D1193" t="str">
            <v>UKS Lotka Lubiewo</v>
          </cell>
        </row>
        <row r="1194">
          <cell r="A1194" t="str">
            <v>M3937</v>
          </cell>
          <cell r="B1194" t="str">
            <v>Tomasz</v>
          </cell>
          <cell r="C1194" t="str">
            <v>MARTIN</v>
          </cell>
          <cell r="D1194" t="str">
            <v>UKS 15 Kędzierzyn-Koźle</v>
          </cell>
        </row>
        <row r="1195">
          <cell r="A1195" t="str">
            <v>M3833</v>
          </cell>
          <cell r="B1195" t="str">
            <v>Piotr</v>
          </cell>
          <cell r="C1195" t="str">
            <v>MARTYŃSKI</v>
          </cell>
          <cell r="D1195" t="str">
            <v>KS Chojnik Jelenia Góra</v>
          </cell>
        </row>
        <row r="1196">
          <cell r="A1196" t="str">
            <v>M4866</v>
          </cell>
          <cell r="B1196" t="str">
            <v>Weronika</v>
          </cell>
          <cell r="C1196" t="str">
            <v>MARUNOWSKA</v>
          </cell>
          <cell r="D1196" t="str">
            <v>MMKS Gdańsk</v>
          </cell>
        </row>
        <row r="1197">
          <cell r="A1197" t="str">
            <v>M4867</v>
          </cell>
          <cell r="B1197" t="str">
            <v>Jan</v>
          </cell>
          <cell r="C1197" t="str">
            <v>MARUNOWSKI</v>
          </cell>
          <cell r="D1197" t="str">
            <v>MMKS Gdańsk</v>
          </cell>
        </row>
        <row r="1198">
          <cell r="A1198" t="str">
            <v>M4910</v>
          </cell>
          <cell r="B1198" t="str">
            <v>Aleksandra</v>
          </cell>
          <cell r="C1198" t="str">
            <v>MARZEC</v>
          </cell>
          <cell r="D1198" t="str">
            <v>MKSKSOS Kraków</v>
          </cell>
        </row>
        <row r="1199">
          <cell r="A1199" t="str">
            <v>M5096</v>
          </cell>
          <cell r="B1199" t="str">
            <v>Maciej</v>
          </cell>
          <cell r="C1199" t="str">
            <v>MASEWICZ</v>
          </cell>
          <cell r="D1199" t="str">
            <v>AZSUW Warszawa</v>
          </cell>
        </row>
        <row r="1200">
          <cell r="A1200" t="str">
            <v>M4876</v>
          </cell>
          <cell r="B1200" t="str">
            <v>Magdalena</v>
          </cell>
          <cell r="C1200" t="str">
            <v>MAŚLANIK</v>
          </cell>
          <cell r="D1200" t="str">
            <v>KKS Warmia Olsztyn</v>
          </cell>
        </row>
        <row r="1201">
          <cell r="A1201" t="str">
            <v>M0153</v>
          </cell>
          <cell r="B1201" t="str">
            <v>Krzysztof</v>
          </cell>
          <cell r="C1201" t="str">
            <v>MAŚLANKA</v>
          </cell>
          <cell r="D1201" t="str">
            <v>UKS 15 Kędzierzyn-Koźle</v>
          </cell>
        </row>
        <row r="1202">
          <cell r="A1202" t="str">
            <v>M2377</v>
          </cell>
          <cell r="B1202" t="str">
            <v>Adam</v>
          </cell>
          <cell r="C1202" t="str">
            <v>MAŚNIK</v>
          </cell>
          <cell r="D1202" t="str">
            <v>UKS Dwójka Wesoła</v>
          </cell>
        </row>
        <row r="1203">
          <cell r="A1203" t="str">
            <v>M5159</v>
          </cell>
          <cell r="B1203" t="str">
            <v>Grzegorz</v>
          </cell>
          <cell r="C1203" t="str">
            <v>MATCZAK</v>
          </cell>
          <cell r="D1203" t="str">
            <v>KS Wesoła Warszawa</v>
          </cell>
        </row>
        <row r="1204">
          <cell r="A1204" t="str">
            <v>M4688</v>
          </cell>
          <cell r="B1204" t="str">
            <v>Martyna</v>
          </cell>
          <cell r="C1204" t="str">
            <v>MATEJEK</v>
          </cell>
          <cell r="D1204" t="str">
            <v>UKS Kometa Sianów</v>
          </cell>
        </row>
        <row r="1205">
          <cell r="A1205" t="str">
            <v>M4460</v>
          </cell>
          <cell r="B1205" t="str">
            <v>Magdalena</v>
          </cell>
          <cell r="C1205" t="str">
            <v>MATEREK</v>
          </cell>
          <cell r="D1205" t="str">
            <v>MKS Orlicz Suchedniów</v>
          </cell>
        </row>
        <row r="1206">
          <cell r="A1206" t="str">
            <v>M0196</v>
          </cell>
          <cell r="B1206" t="str">
            <v>Robert</v>
          </cell>
          <cell r="C1206" t="str">
            <v>MATEUSIAK</v>
          </cell>
          <cell r="D1206" t="str">
            <v>UKS Hubal Białystok</v>
          </cell>
        </row>
        <row r="1207">
          <cell r="A1207" t="str">
            <v>M5149</v>
          </cell>
          <cell r="B1207" t="str">
            <v>Radosław</v>
          </cell>
          <cell r="C1207" t="str">
            <v>MATKOWSKI</v>
          </cell>
          <cell r="D1207" t="str">
            <v>KS Match Point Ślęza</v>
          </cell>
        </row>
        <row r="1208">
          <cell r="A1208" t="str">
            <v>M5301</v>
          </cell>
          <cell r="B1208" t="str">
            <v>Tomasz</v>
          </cell>
          <cell r="C1208" t="str">
            <v>MATOGA</v>
          </cell>
          <cell r="D1208" t="str">
            <v>UKS KSBad Kraków</v>
          </cell>
        </row>
        <row r="1209">
          <cell r="A1209" t="str">
            <v>M0930</v>
          </cell>
          <cell r="B1209" t="str">
            <v>Bogdan</v>
          </cell>
          <cell r="C1209" t="str">
            <v>MATUŁA</v>
          </cell>
          <cell r="D1209" t="str">
            <v>UKS Sokół Ropczyce</v>
          </cell>
        </row>
        <row r="1210">
          <cell r="A1210" t="str">
            <v>M0284</v>
          </cell>
          <cell r="B1210" t="str">
            <v>Michał</v>
          </cell>
          <cell r="C1210" t="str">
            <v>MATUS</v>
          </cell>
          <cell r="D1210" t="str">
            <v>----</v>
          </cell>
        </row>
        <row r="1211">
          <cell r="A1211" t="str">
            <v>M0529</v>
          </cell>
          <cell r="B1211" t="str">
            <v>Marian</v>
          </cell>
          <cell r="C1211" t="str">
            <v>MATUSEWICZ</v>
          </cell>
          <cell r="D1211" t="str">
            <v>----</v>
          </cell>
        </row>
        <row r="1212">
          <cell r="A1212" t="str">
            <v>M4456</v>
          </cell>
          <cell r="B1212" t="str">
            <v>Patrycja</v>
          </cell>
          <cell r="C1212" t="str">
            <v>MATUSIAK</v>
          </cell>
          <cell r="D1212" t="str">
            <v>LUKS Krokus Góralice</v>
          </cell>
        </row>
        <row r="1213">
          <cell r="A1213" t="str">
            <v>M4565</v>
          </cell>
          <cell r="B1213" t="str">
            <v>Maciej</v>
          </cell>
          <cell r="C1213" t="str">
            <v>MATUSZ</v>
          </cell>
          <cell r="D1213" t="str">
            <v>LKS Technik Głubczyce</v>
          </cell>
        </row>
        <row r="1214">
          <cell r="A1214" t="str">
            <v>M0116</v>
          </cell>
          <cell r="B1214" t="str">
            <v>Michał</v>
          </cell>
          <cell r="C1214" t="str">
            <v>MATUSZAK</v>
          </cell>
          <cell r="D1214" t="str">
            <v>----</v>
          </cell>
        </row>
        <row r="1215">
          <cell r="A1215" t="str">
            <v>M5044</v>
          </cell>
          <cell r="B1215" t="str">
            <v>Tomasz</v>
          </cell>
          <cell r="C1215" t="str">
            <v>MATUSZAK</v>
          </cell>
          <cell r="D1215" t="str">
            <v>OTB Lotka Ostrów Wlkp.</v>
          </cell>
        </row>
        <row r="1216">
          <cell r="A1216" t="str">
            <v>M5100</v>
          </cell>
          <cell r="B1216" t="str">
            <v>Adrian</v>
          </cell>
          <cell r="C1216" t="str">
            <v>MATWIEJUK</v>
          </cell>
          <cell r="D1216" t="str">
            <v>----</v>
          </cell>
        </row>
        <row r="1217">
          <cell r="A1217" t="str">
            <v>M5279</v>
          </cell>
          <cell r="B1217" t="str">
            <v>Grzegorz</v>
          </cell>
          <cell r="C1217" t="str">
            <v>MATYJA</v>
          </cell>
          <cell r="D1217" t="str">
            <v>----</v>
          </cell>
        </row>
        <row r="1218">
          <cell r="A1218" t="str">
            <v>M3796</v>
          </cell>
          <cell r="B1218" t="str">
            <v>Daniel</v>
          </cell>
          <cell r="C1218" t="str">
            <v>MATYSEK</v>
          </cell>
          <cell r="D1218" t="str">
            <v>UKS Ząbkowice Dąbrowa Górn.</v>
          </cell>
        </row>
        <row r="1219">
          <cell r="A1219" t="str">
            <v>M3746</v>
          </cell>
          <cell r="B1219" t="str">
            <v>Dorota</v>
          </cell>
          <cell r="C1219" t="str">
            <v>MATYSIAK</v>
          </cell>
          <cell r="D1219" t="str">
            <v>KS Hubertus Zalesie Górne</v>
          </cell>
        </row>
        <row r="1220">
          <cell r="A1220" t="str">
            <v>M4977</v>
          </cell>
          <cell r="B1220" t="str">
            <v>Filip</v>
          </cell>
          <cell r="C1220" t="str">
            <v>MATYSIAK</v>
          </cell>
          <cell r="D1220" t="str">
            <v>UKS Junior Wrzosowa</v>
          </cell>
        </row>
        <row r="1221">
          <cell r="A1221" t="str">
            <v>M3747</v>
          </cell>
          <cell r="B1221" t="str">
            <v>Michał</v>
          </cell>
          <cell r="C1221" t="str">
            <v>MATYSIAK</v>
          </cell>
          <cell r="D1221" t="str">
            <v>KS Hubertus Zalesie Górne</v>
          </cell>
        </row>
        <row r="1222">
          <cell r="A1222" t="str">
            <v>M4741</v>
          </cell>
          <cell r="B1222" t="str">
            <v>Klaudia</v>
          </cell>
          <cell r="C1222" t="str">
            <v>MATYSZCZUK</v>
          </cell>
          <cell r="D1222" t="str">
            <v>UKS Kometa Sianów</v>
          </cell>
        </row>
        <row r="1223">
          <cell r="A1223" t="str">
            <v>M3524</v>
          </cell>
          <cell r="B1223" t="str">
            <v>Dawid</v>
          </cell>
          <cell r="C1223" t="str">
            <v>MAZUR</v>
          </cell>
          <cell r="D1223" t="str">
            <v>LKS Technik Głubczyce</v>
          </cell>
        </row>
        <row r="1224">
          <cell r="A1224" t="str">
            <v>M5584</v>
          </cell>
          <cell r="B1224" t="str">
            <v>Jakub</v>
          </cell>
          <cell r="C1224" t="str">
            <v>MAZUR</v>
          </cell>
          <cell r="D1224" t="str">
            <v>LKS Technik Głubczyce</v>
          </cell>
        </row>
        <row r="1225">
          <cell r="A1225" t="str">
            <v>M4134</v>
          </cell>
          <cell r="B1225" t="str">
            <v>Jarosław</v>
          </cell>
          <cell r="C1225" t="str">
            <v>MAZUR</v>
          </cell>
          <cell r="D1225" t="str">
            <v>UKSB Volant Mielec</v>
          </cell>
        </row>
        <row r="1226">
          <cell r="A1226" t="str">
            <v>M3761</v>
          </cell>
          <cell r="B1226" t="str">
            <v>Monika</v>
          </cell>
          <cell r="C1226" t="str">
            <v>MAZUR</v>
          </cell>
          <cell r="D1226" t="str">
            <v>LKS Technik Głubczyce</v>
          </cell>
        </row>
        <row r="1227">
          <cell r="A1227" t="str">
            <v>M5655</v>
          </cell>
          <cell r="B1227" t="str">
            <v>Kamila</v>
          </cell>
          <cell r="C1227" t="str">
            <v>MAZUREK</v>
          </cell>
          <cell r="D1227" t="str">
            <v>PMKS Chrobry Piotrowice</v>
          </cell>
        </row>
        <row r="1228">
          <cell r="A1228" t="str">
            <v>M4542</v>
          </cell>
          <cell r="B1228" t="str">
            <v>Stefan</v>
          </cell>
          <cell r="C1228" t="str">
            <v>MAZUREK</v>
          </cell>
          <cell r="D1228" t="str">
            <v>UKS Piast-B Kobylnica</v>
          </cell>
        </row>
        <row r="1229">
          <cell r="A1229" t="str">
            <v>M5411</v>
          </cell>
          <cell r="B1229" t="str">
            <v>Marcin</v>
          </cell>
          <cell r="C1229" t="str">
            <v>MAZURKIEWICZ</v>
          </cell>
          <cell r="D1229" t="str">
            <v>BKS Kolejarz Katowice</v>
          </cell>
        </row>
        <row r="1230">
          <cell r="A1230" t="str">
            <v>M3567</v>
          </cell>
          <cell r="B1230" t="str">
            <v>Karol</v>
          </cell>
          <cell r="C1230" t="str">
            <v>MĄCZYŃSKI</v>
          </cell>
          <cell r="D1230" t="str">
            <v>UKSB Volant Mielec</v>
          </cell>
        </row>
        <row r="1231">
          <cell r="A1231" t="str">
            <v>M5582</v>
          </cell>
          <cell r="B1231" t="str">
            <v>Tomasz</v>
          </cell>
          <cell r="C1231" t="str">
            <v>MĄDRY</v>
          </cell>
          <cell r="D1231" t="str">
            <v>UKSB Milenium Warszawa</v>
          </cell>
        </row>
        <row r="1232">
          <cell r="A1232" t="str">
            <v>M5029</v>
          </cell>
          <cell r="B1232" t="str">
            <v>Zofia</v>
          </cell>
          <cell r="C1232" t="str">
            <v>MEHLICH</v>
          </cell>
          <cell r="D1232" t="str">
            <v>MKS Strzelce Opolskie</v>
          </cell>
        </row>
        <row r="1233">
          <cell r="A1233" t="str">
            <v>M5284</v>
          </cell>
          <cell r="B1233" t="str">
            <v>Paweł</v>
          </cell>
          <cell r="C1233" t="str">
            <v>MELA</v>
          </cell>
          <cell r="D1233" t="str">
            <v>----</v>
          </cell>
        </row>
        <row r="1234">
          <cell r="A1234" t="str">
            <v>M3120</v>
          </cell>
          <cell r="B1234" t="str">
            <v>Filip</v>
          </cell>
          <cell r="C1234" t="str">
            <v>MELCHERT</v>
          </cell>
          <cell r="D1234" t="str">
            <v>ULKS U-2 Lotka Bytów</v>
          </cell>
        </row>
        <row r="1235">
          <cell r="A1235" t="str">
            <v>M5042</v>
          </cell>
          <cell r="B1235" t="str">
            <v>Weronika</v>
          </cell>
          <cell r="C1235" t="str">
            <v>MENDERA</v>
          </cell>
          <cell r="D1235" t="str">
            <v>OTB Lotka Ostrów Wlkp.</v>
          </cell>
        </row>
        <row r="1236">
          <cell r="A1236" t="str">
            <v>M2605</v>
          </cell>
          <cell r="B1236" t="str">
            <v>Piotr</v>
          </cell>
          <cell r="C1236" t="str">
            <v>MEZGIER</v>
          </cell>
          <cell r="D1236" t="str">
            <v>UKS Kometa Sianów</v>
          </cell>
        </row>
        <row r="1237">
          <cell r="A1237" t="str">
            <v>M3946</v>
          </cell>
          <cell r="B1237" t="str">
            <v>Dawid</v>
          </cell>
          <cell r="C1237" t="str">
            <v>MIANOWSKI</v>
          </cell>
          <cell r="D1237" t="str">
            <v>MKS Garwolin</v>
          </cell>
        </row>
        <row r="1238">
          <cell r="A1238" t="str">
            <v>M3531</v>
          </cell>
          <cell r="B1238" t="str">
            <v>Norbert</v>
          </cell>
          <cell r="C1238" t="str">
            <v>MIARKA</v>
          </cell>
          <cell r="D1238" t="str">
            <v>ZKB Maced Polanów</v>
          </cell>
        </row>
        <row r="1239">
          <cell r="A1239" t="str">
            <v>M4957</v>
          </cell>
          <cell r="B1239" t="str">
            <v>Weronika</v>
          </cell>
          <cell r="C1239" t="str">
            <v>MIAZEK</v>
          </cell>
          <cell r="D1239" t="str">
            <v>PMKS Chrobry Piotrowice</v>
          </cell>
        </row>
        <row r="1240">
          <cell r="A1240" t="str">
            <v>M4760</v>
          </cell>
          <cell r="B1240" t="str">
            <v>Klaudia</v>
          </cell>
          <cell r="C1240" t="str">
            <v>MICHAELIS</v>
          </cell>
          <cell r="D1240" t="str">
            <v>MLKS Solec Kuj.</v>
          </cell>
        </row>
        <row r="1241">
          <cell r="A1241" t="str">
            <v>M5292</v>
          </cell>
          <cell r="B1241" t="str">
            <v>Aleksandra</v>
          </cell>
          <cell r="C1241" t="str">
            <v>MICHALCZUK</v>
          </cell>
          <cell r="D1241" t="str">
            <v>MKS Stal Nowa Dęba</v>
          </cell>
        </row>
        <row r="1242">
          <cell r="A1242" t="str">
            <v>M0532</v>
          </cell>
          <cell r="B1242" t="str">
            <v>Krzysztof</v>
          </cell>
          <cell r="C1242" t="str">
            <v>MICHALIK</v>
          </cell>
          <cell r="D1242" t="str">
            <v>----</v>
          </cell>
        </row>
        <row r="1243">
          <cell r="A1243" t="str">
            <v>M4571</v>
          </cell>
          <cell r="B1243" t="str">
            <v>Aleksandra</v>
          </cell>
          <cell r="C1243" t="str">
            <v>MICHALSKA</v>
          </cell>
          <cell r="D1243" t="str">
            <v>UKS Smecz Bogatynia</v>
          </cell>
        </row>
        <row r="1244">
          <cell r="A1244" t="str">
            <v>M5401</v>
          </cell>
          <cell r="B1244" t="str">
            <v>Martyna</v>
          </cell>
          <cell r="C1244" t="str">
            <v>MICHALSKA</v>
          </cell>
          <cell r="D1244" t="str">
            <v>PMKS Chrobry Piotrowice</v>
          </cell>
        </row>
        <row r="1245">
          <cell r="A1245" t="str">
            <v>M4285</v>
          </cell>
          <cell r="B1245" t="str">
            <v>Beata</v>
          </cell>
          <cell r="C1245" t="str">
            <v>MICHALUK</v>
          </cell>
          <cell r="D1245" t="str">
            <v>SKB Suwałki</v>
          </cell>
        </row>
        <row r="1246">
          <cell r="A1246" t="str">
            <v>M4170</v>
          </cell>
          <cell r="B1246" t="str">
            <v>Kamil</v>
          </cell>
          <cell r="C1246" t="str">
            <v>MICHAŁEK</v>
          </cell>
          <cell r="D1246" t="str">
            <v>UKS Orbitek Straszęcin</v>
          </cell>
        </row>
        <row r="1247">
          <cell r="A1247" t="str">
            <v>M4612</v>
          </cell>
          <cell r="B1247" t="str">
            <v>Patryk</v>
          </cell>
          <cell r="C1247" t="str">
            <v>MICHAŁEK</v>
          </cell>
          <cell r="D1247" t="str">
            <v>UKS Orbitek Straszęcin</v>
          </cell>
        </row>
        <row r="1248">
          <cell r="A1248" t="str">
            <v>M5126</v>
          </cell>
          <cell r="B1248" t="str">
            <v>Emilia</v>
          </cell>
          <cell r="C1248" t="str">
            <v>MICHEL</v>
          </cell>
          <cell r="D1248" t="str">
            <v>UKS Korona Pabianice</v>
          </cell>
        </row>
        <row r="1249">
          <cell r="A1249" t="str">
            <v>M1944</v>
          </cell>
          <cell r="B1249" t="str">
            <v>Jakub</v>
          </cell>
          <cell r="C1249" t="str">
            <v>MICHNIEWICZ</v>
          </cell>
          <cell r="D1249" t="str">
            <v>UKS Hubal Białystok</v>
          </cell>
        </row>
        <row r="1250">
          <cell r="A1250" t="str">
            <v>M3097</v>
          </cell>
          <cell r="B1250" t="str">
            <v>Mariusz</v>
          </cell>
          <cell r="C1250" t="str">
            <v>MICHNIEWICZ</v>
          </cell>
          <cell r="D1250" t="str">
            <v>UKS Hubal Białystok</v>
          </cell>
        </row>
        <row r="1251">
          <cell r="A1251" t="str">
            <v>M4053</v>
          </cell>
          <cell r="B1251" t="str">
            <v>Katarzyna</v>
          </cell>
          <cell r="C1251" t="str">
            <v>MICHTA</v>
          </cell>
          <cell r="D1251" t="str">
            <v>MKS Orlicz Suchedniów</v>
          </cell>
        </row>
        <row r="1252">
          <cell r="A1252" t="str">
            <v>M4163</v>
          </cell>
          <cell r="B1252" t="str">
            <v>Jagoda</v>
          </cell>
          <cell r="C1252" t="str">
            <v>MICHULIC</v>
          </cell>
          <cell r="D1252" t="str">
            <v>UKS Iskra Babimost</v>
          </cell>
        </row>
        <row r="1253">
          <cell r="A1253" t="str">
            <v>M5599</v>
          </cell>
          <cell r="B1253" t="str">
            <v>Aleksandra</v>
          </cell>
          <cell r="C1253" t="str">
            <v>MIECZKOWSKA</v>
          </cell>
          <cell r="D1253" t="str">
            <v>UKS Hubal Białystok</v>
          </cell>
        </row>
        <row r="1254">
          <cell r="A1254" t="str">
            <v>M4817</v>
          </cell>
          <cell r="B1254" t="str">
            <v>Arkadiusz</v>
          </cell>
          <cell r="C1254" t="str">
            <v>MIECZKOWSKI</v>
          </cell>
          <cell r="D1254" t="str">
            <v>UKS Hubal Białystok</v>
          </cell>
        </row>
        <row r="1255">
          <cell r="A1255" t="str">
            <v>M4631</v>
          </cell>
          <cell r="B1255" t="str">
            <v>Agata</v>
          </cell>
          <cell r="C1255" t="str">
            <v>MIELEWCZYK</v>
          </cell>
          <cell r="D1255" t="str">
            <v>ULKS U-2 Lotka Bytów</v>
          </cell>
        </row>
        <row r="1256">
          <cell r="A1256" t="str">
            <v>M3662</v>
          </cell>
          <cell r="B1256" t="str">
            <v>Anita</v>
          </cell>
          <cell r="C1256" t="str">
            <v>MIELNICZEK</v>
          </cell>
          <cell r="D1256" t="str">
            <v>UKS Orbitek Straszęcin</v>
          </cell>
        </row>
        <row r="1257">
          <cell r="A1257" t="str">
            <v>M3544</v>
          </cell>
          <cell r="B1257" t="str">
            <v>Bartosz</v>
          </cell>
          <cell r="C1257" t="str">
            <v>MIERNIK</v>
          </cell>
          <cell r="D1257" t="str">
            <v>MKS Orlicz Suchedniów</v>
          </cell>
        </row>
        <row r="1258">
          <cell r="A1258" t="str">
            <v>M5307</v>
          </cell>
          <cell r="B1258" t="str">
            <v>Grzegorz</v>
          </cell>
          <cell r="C1258" t="str">
            <v>MIERNIK</v>
          </cell>
          <cell r="D1258" t="str">
            <v>----</v>
          </cell>
        </row>
        <row r="1259">
          <cell r="A1259" t="str">
            <v>M5379</v>
          </cell>
          <cell r="B1259" t="str">
            <v>Kamila</v>
          </cell>
          <cell r="C1259" t="str">
            <v>MIERNIK</v>
          </cell>
          <cell r="D1259" t="str">
            <v>MKS Orlicz Suchedniów</v>
          </cell>
        </row>
        <row r="1260">
          <cell r="A1260" t="str">
            <v>M4779</v>
          </cell>
          <cell r="B1260" t="str">
            <v>Mariusz</v>
          </cell>
          <cell r="C1260" t="str">
            <v>MIERNIK</v>
          </cell>
          <cell r="D1260" t="str">
            <v>----</v>
          </cell>
        </row>
        <row r="1261">
          <cell r="A1261" t="str">
            <v>M3281</v>
          </cell>
          <cell r="B1261" t="str">
            <v>Mateusz</v>
          </cell>
          <cell r="C1261" t="str">
            <v>MIERNIK</v>
          </cell>
          <cell r="D1261" t="str">
            <v>MKS Orlicz Suchedniów</v>
          </cell>
        </row>
        <row r="1262">
          <cell r="A1262" t="str">
            <v>M4093</v>
          </cell>
          <cell r="B1262" t="str">
            <v>Miłosz</v>
          </cell>
          <cell r="C1262" t="str">
            <v>MIERNIK</v>
          </cell>
          <cell r="D1262" t="str">
            <v>MKS Orlicz Suchedniów</v>
          </cell>
        </row>
        <row r="1263">
          <cell r="A1263" t="str">
            <v>M5386</v>
          </cell>
          <cell r="B1263" t="str">
            <v>Weronika</v>
          </cell>
          <cell r="C1263" t="str">
            <v>MIERNIK</v>
          </cell>
          <cell r="D1263" t="str">
            <v>MKS Orlicz Suchedniów</v>
          </cell>
        </row>
        <row r="1264">
          <cell r="A1264" t="str">
            <v>M4756</v>
          </cell>
          <cell r="B1264" t="str">
            <v>Emilia</v>
          </cell>
          <cell r="C1264" t="str">
            <v>MIERZEJEWSKA</v>
          </cell>
          <cell r="D1264" t="str">
            <v>UKSOSIR Badminton Sławno</v>
          </cell>
        </row>
        <row r="1265">
          <cell r="A1265" t="str">
            <v>M3309</v>
          </cell>
          <cell r="B1265" t="str">
            <v>Edyta</v>
          </cell>
          <cell r="C1265" t="str">
            <v>MIETŁA</v>
          </cell>
          <cell r="D1265" t="str">
            <v>MKS Spartakus Niepołomice</v>
          </cell>
        </row>
        <row r="1266">
          <cell r="A1266" t="str">
            <v>M0540</v>
          </cell>
          <cell r="B1266" t="str">
            <v>Bogdan</v>
          </cell>
          <cell r="C1266" t="str">
            <v>MIEŻYŃSKI</v>
          </cell>
          <cell r="D1266" t="str">
            <v>----</v>
          </cell>
        </row>
        <row r="1267">
          <cell r="A1267" t="str">
            <v>M3959</v>
          </cell>
          <cell r="B1267" t="str">
            <v>Łucja</v>
          </cell>
          <cell r="C1267" t="str">
            <v>MIGAS</v>
          </cell>
          <cell r="D1267" t="str">
            <v>UKS Iskra Sarbice</v>
          </cell>
        </row>
        <row r="1268">
          <cell r="A1268" t="str">
            <v>M5474</v>
          </cell>
          <cell r="B1268" t="str">
            <v>Szymon</v>
          </cell>
          <cell r="C1268" t="str">
            <v>MIGAS</v>
          </cell>
          <cell r="D1268" t="str">
            <v>UKS Iskra Sarbice</v>
          </cell>
        </row>
        <row r="1269">
          <cell r="A1269" t="str">
            <v>M5331</v>
          </cell>
          <cell r="B1269" t="str">
            <v>Katarzyna</v>
          </cell>
          <cell r="C1269" t="str">
            <v>MIKLASZEWSKA</v>
          </cell>
          <cell r="D1269" t="str">
            <v>UKS 70 Płock</v>
          </cell>
        </row>
        <row r="1270">
          <cell r="A1270" t="str">
            <v>M0371</v>
          </cell>
          <cell r="B1270" t="str">
            <v>Mateusz</v>
          </cell>
          <cell r="C1270" t="str">
            <v>MIKOŁAJCZAK</v>
          </cell>
          <cell r="D1270" t="str">
            <v>----</v>
          </cell>
        </row>
        <row r="1271">
          <cell r="A1271" t="str">
            <v>M4748</v>
          </cell>
          <cell r="B1271" t="str">
            <v>Olga</v>
          </cell>
          <cell r="C1271" t="str">
            <v>MIKSZA</v>
          </cell>
          <cell r="D1271" t="str">
            <v>KS Wesoła Warszawa</v>
          </cell>
        </row>
        <row r="1272">
          <cell r="A1272" t="str">
            <v>M1476</v>
          </cell>
          <cell r="B1272" t="str">
            <v>Andrzej</v>
          </cell>
          <cell r="C1272" t="str">
            <v>MIKULSKI</v>
          </cell>
          <cell r="D1272" t="str">
            <v>MKSKSOS Kraków</v>
          </cell>
        </row>
        <row r="1273">
          <cell r="A1273" t="str">
            <v>M4383</v>
          </cell>
          <cell r="B1273" t="str">
            <v>Patryk</v>
          </cell>
          <cell r="C1273" t="str">
            <v>MIKULSKI</v>
          </cell>
          <cell r="D1273" t="str">
            <v>OTB Lotka Ostrów Wlkp.</v>
          </cell>
        </row>
        <row r="1274">
          <cell r="A1274" t="str">
            <v>M5390</v>
          </cell>
          <cell r="B1274" t="str">
            <v>Bartosz</v>
          </cell>
          <cell r="C1274" t="str">
            <v>MIL</v>
          </cell>
          <cell r="D1274" t="str">
            <v>KKS Warmia Olsztyn</v>
          </cell>
        </row>
        <row r="1275">
          <cell r="A1275" t="str">
            <v>M3422</v>
          </cell>
          <cell r="B1275" t="str">
            <v>Jerzy</v>
          </cell>
          <cell r="C1275" t="str">
            <v>MILER</v>
          </cell>
          <cell r="D1275" t="str">
            <v>----</v>
          </cell>
        </row>
        <row r="1276">
          <cell r="A1276" t="str">
            <v>M5287</v>
          </cell>
          <cell r="B1276" t="str">
            <v>Marek</v>
          </cell>
          <cell r="C1276" t="str">
            <v>MIŁOSZEWSKI</v>
          </cell>
          <cell r="D1276" t="str">
            <v>----</v>
          </cell>
        </row>
        <row r="1277">
          <cell r="A1277" t="str">
            <v>M4795</v>
          </cell>
          <cell r="B1277" t="str">
            <v>Łukasz</v>
          </cell>
          <cell r="C1277" t="str">
            <v>MIŁOŚNICKI</v>
          </cell>
          <cell r="D1277" t="str">
            <v>SLKS Tramp Orneta</v>
          </cell>
        </row>
        <row r="1278">
          <cell r="A1278" t="str">
            <v>M4796</v>
          </cell>
          <cell r="B1278" t="str">
            <v>Mateusz</v>
          </cell>
          <cell r="C1278" t="str">
            <v>MIŁOŚNICKI</v>
          </cell>
          <cell r="D1278" t="str">
            <v>SLKS Tramp Orneta</v>
          </cell>
        </row>
        <row r="1279">
          <cell r="A1279" t="str">
            <v>M3762</v>
          </cell>
          <cell r="B1279" t="str">
            <v>Dawid</v>
          </cell>
          <cell r="C1279" t="str">
            <v>MINARTOWICZ</v>
          </cell>
          <cell r="D1279" t="str">
            <v>LKS Technik Głubczyce</v>
          </cell>
        </row>
        <row r="1280">
          <cell r="A1280" t="str">
            <v>M3763</v>
          </cell>
          <cell r="B1280" t="str">
            <v>Dominika</v>
          </cell>
          <cell r="C1280" t="str">
            <v>MINARTOWICZ</v>
          </cell>
          <cell r="D1280" t="str">
            <v>LKS Technik Głubczyce</v>
          </cell>
        </row>
        <row r="1281">
          <cell r="A1281" t="str">
            <v>M4588</v>
          </cell>
          <cell r="B1281" t="str">
            <v>Jakub</v>
          </cell>
          <cell r="C1281" t="str">
            <v>MINARTOWICZ</v>
          </cell>
          <cell r="D1281" t="str">
            <v>LKS Technik Głubczyce</v>
          </cell>
        </row>
        <row r="1282">
          <cell r="A1282" t="str">
            <v>M4546</v>
          </cell>
          <cell r="B1282" t="str">
            <v>Agnieszka</v>
          </cell>
          <cell r="C1282" t="str">
            <v>MIRACZKA</v>
          </cell>
          <cell r="D1282" t="str">
            <v>MKB Lednik Miastko</v>
          </cell>
        </row>
        <row r="1283">
          <cell r="A1283" t="str">
            <v>M4193</v>
          </cell>
          <cell r="B1283" t="str">
            <v>Robert</v>
          </cell>
          <cell r="C1283" t="str">
            <v>MIRGA</v>
          </cell>
          <cell r="D1283" t="str">
            <v>LKS Technik Głubczyce</v>
          </cell>
        </row>
        <row r="1284">
          <cell r="A1284" t="str">
            <v>M4914</v>
          </cell>
          <cell r="B1284" t="str">
            <v>Aleksandra</v>
          </cell>
          <cell r="C1284" t="str">
            <v>MIROWSKA</v>
          </cell>
          <cell r="D1284" t="str">
            <v>KKS Ruch Piotrków Tryb.</v>
          </cell>
        </row>
        <row r="1285">
          <cell r="A1285" t="str">
            <v>M 034</v>
          </cell>
          <cell r="B1285" t="str">
            <v>Michał</v>
          </cell>
          <cell r="C1285" t="str">
            <v>MIROWSKI</v>
          </cell>
          <cell r="D1285" t="str">
            <v>----</v>
          </cell>
        </row>
        <row r="1286">
          <cell r="A1286" t="str">
            <v>M4534</v>
          </cell>
          <cell r="B1286" t="str">
            <v>Mateusz</v>
          </cell>
          <cell r="C1286" t="str">
            <v>MISIK</v>
          </cell>
          <cell r="D1286" t="str">
            <v>MUKS 5 Chełm</v>
          </cell>
        </row>
        <row r="1287">
          <cell r="A1287" t="str">
            <v>M4441</v>
          </cell>
          <cell r="B1287" t="str">
            <v>Piotr</v>
          </cell>
          <cell r="C1287" t="str">
            <v>MISIOROWSKI</v>
          </cell>
          <cell r="D1287" t="str">
            <v>AZSAGH Kraków</v>
          </cell>
        </row>
        <row r="1288">
          <cell r="A1288" t="str">
            <v>M5121</v>
          </cell>
          <cell r="B1288" t="str">
            <v>Julia</v>
          </cell>
          <cell r="C1288" t="str">
            <v>MISIURA</v>
          </cell>
          <cell r="D1288" t="str">
            <v>UKS Plesbad Pszczyna</v>
          </cell>
        </row>
        <row r="1289">
          <cell r="A1289" t="str">
            <v>M1736</v>
          </cell>
          <cell r="B1289" t="str">
            <v>Dawid</v>
          </cell>
          <cell r="C1289" t="str">
            <v>MISZCZYSZYN</v>
          </cell>
          <cell r="D1289" t="str">
            <v>UKS Kiko Zamość</v>
          </cell>
        </row>
        <row r="1290">
          <cell r="A1290" t="str">
            <v>M4792</v>
          </cell>
          <cell r="B1290" t="str">
            <v>Urszula</v>
          </cell>
          <cell r="C1290" t="str">
            <v>MISZKIEL</v>
          </cell>
          <cell r="D1290" t="str">
            <v>SKB Suwałki</v>
          </cell>
        </row>
        <row r="1291">
          <cell r="A1291" t="str">
            <v>M5269</v>
          </cell>
          <cell r="B1291" t="str">
            <v>Julia</v>
          </cell>
          <cell r="C1291" t="str">
            <v>MIŚKO</v>
          </cell>
          <cell r="D1291" t="str">
            <v>UKS Badminton Stare Babice</v>
          </cell>
        </row>
        <row r="1292">
          <cell r="A1292" t="str">
            <v>M0191</v>
          </cell>
          <cell r="B1292" t="str">
            <v>Paweł</v>
          </cell>
          <cell r="C1292" t="str">
            <v>MITAL</v>
          </cell>
          <cell r="D1292" t="str">
            <v>----</v>
          </cell>
        </row>
        <row r="1293">
          <cell r="A1293" t="str">
            <v>M4349</v>
          </cell>
          <cell r="B1293" t="str">
            <v>Katarzyna</v>
          </cell>
          <cell r="C1293" t="str">
            <v>MITURSKA</v>
          </cell>
          <cell r="D1293" t="str">
            <v>ŚKB Harcownik Warszawa</v>
          </cell>
        </row>
        <row r="1294">
          <cell r="A1294" t="str">
            <v>M4864</v>
          </cell>
          <cell r="B1294" t="str">
            <v>Katarzyna</v>
          </cell>
          <cell r="C1294" t="str">
            <v>MŁODAWSKA</v>
          </cell>
          <cell r="D1294" t="str">
            <v>MKS Orlicz Suchedniów</v>
          </cell>
        </row>
        <row r="1295">
          <cell r="A1295" t="str">
            <v>M2127</v>
          </cell>
          <cell r="B1295" t="str">
            <v>Ewa</v>
          </cell>
          <cell r="C1295" t="str">
            <v>MŁYNARSKA</v>
          </cell>
          <cell r="D1295" t="str">
            <v>----</v>
          </cell>
        </row>
        <row r="1296">
          <cell r="A1296" t="str">
            <v>M5460</v>
          </cell>
          <cell r="B1296" t="str">
            <v>Jakub</v>
          </cell>
          <cell r="C1296" t="str">
            <v>MNICH</v>
          </cell>
          <cell r="D1296" t="str">
            <v>MKB Lednik Miastko</v>
          </cell>
        </row>
        <row r="1297">
          <cell r="A1297" t="str">
            <v>M3981</v>
          </cell>
          <cell r="B1297" t="str">
            <v>Andrzej</v>
          </cell>
          <cell r="C1297" t="str">
            <v>MOCZULAK</v>
          </cell>
          <cell r="D1297" t="str">
            <v>KS Hubertus Zalesie Górne</v>
          </cell>
        </row>
        <row r="1298">
          <cell r="A1298" t="str">
            <v>M5093</v>
          </cell>
          <cell r="B1298" t="str">
            <v>Krzysztof</v>
          </cell>
          <cell r="C1298" t="str">
            <v>MONIUSZKO</v>
          </cell>
          <cell r="D1298" t="str">
            <v>UKS Hubal Białystok</v>
          </cell>
        </row>
        <row r="1299">
          <cell r="A1299" t="str">
            <v>M3216</v>
          </cell>
          <cell r="B1299" t="str">
            <v>Izabella</v>
          </cell>
          <cell r="C1299" t="str">
            <v>MORAWIEC</v>
          </cell>
          <cell r="D1299" t="str">
            <v>MMKS Kędzierzyn-Koźle</v>
          </cell>
        </row>
        <row r="1300">
          <cell r="A1300" t="str">
            <v>M5266</v>
          </cell>
          <cell r="B1300" t="str">
            <v>Tomasz</v>
          </cell>
          <cell r="C1300" t="str">
            <v>MORAWIK</v>
          </cell>
          <cell r="D1300" t="str">
            <v>AZSAGH Kraków</v>
          </cell>
        </row>
        <row r="1301">
          <cell r="A1301" t="str">
            <v>M3391</v>
          </cell>
          <cell r="B1301" t="str">
            <v>Kamila</v>
          </cell>
          <cell r="C1301" t="str">
            <v>MORAWSKA</v>
          </cell>
          <cell r="D1301" t="str">
            <v>MKS Spartakus Niepołomice</v>
          </cell>
        </row>
        <row r="1302">
          <cell r="A1302" t="str">
            <v>M4290</v>
          </cell>
          <cell r="B1302" t="str">
            <v>Bartłomiej</v>
          </cell>
          <cell r="C1302" t="str">
            <v>MORAWSKI</v>
          </cell>
          <cell r="D1302" t="str">
            <v>UKS Kiko Zamość</v>
          </cell>
        </row>
        <row r="1303">
          <cell r="A1303" t="str">
            <v>M2267</v>
          </cell>
          <cell r="B1303" t="str">
            <v>Mirosław</v>
          </cell>
          <cell r="C1303" t="str">
            <v>MORDASIEWICZ</v>
          </cell>
          <cell r="D1303" t="str">
            <v>UKS Hubal Białystok</v>
          </cell>
        </row>
        <row r="1304">
          <cell r="A1304" t="str">
            <v>M 059</v>
          </cell>
          <cell r="B1304" t="str">
            <v>Łukasz</v>
          </cell>
          <cell r="C1304" t="str">
            <v>MOREŃ</v>
          </cell>
          <cell r="D1304" t="str">
            <v>SKB Suwałki</v>
          </cell>
        </row>
        <row r="1305">
          <cell r="A1305" t="str">
            <v>M2043</v>
          </cell>
          <cell r="B1305" t="str">
            <v>Paweł</v>
          </cell>
          <cell r="C1305" t="str">
            <v>MOROZIK</v>
          </cell>
          <cell r="D1305" t="str">
            <v>ŚKB Harcownik Warszawa</v>
          </cell>
        </row>
        <row r="1306">
          <cell r="A1306" t="str">
            <v>M4654</v>
          </cell>
          <cell r="B1306" t="str">
            <v>Marceli</v>
          </cell>
          <cell r="C1306" t="str">
            <v>MORZEWSKI</v>
          </cell>
          <cell r="D1306" t="str">
            <v>UKSB Milenium Warszawa</v>
          </cell>
        </row>
        <row r="1307">
          <cell r="A1307" t="str">
            <v>M3506</v>
          </cell>
          <cell r="B1307" t="str">
            <v>Aleksander</v>
          </cell>
          <cell r="C1307" t="str">
            <v>MORZYK</v>
          </cell>
          <cell r="D1307" t="str">
            <v>LUKS Jedynka Częstochowa</v>
          </cell>
        </row>
        <row r="1308">
          <cell r="A1308" t="str">
            <v>M2664</v>
          </cell>
          <cell r="B1308" t="str">
            <v>Anna</v>
          </cell>
          <cell r="C1308" t="str">
            <v>MOSKAL</v>
          </cell>
          <cell r="D1308" t="str">
            <v>UKS Sokół Ropczyce</v>
          </cell>
        </row>
        <row r="1309">
          <cell r="A1309" t="str">
            <v>M5383</v>
          </cell>
          <cell r="B1309" t="str">
            <v>Patryk</v>
          </cell>
          <cell r="C1309" t="str">
            <v>MOSKAL</v>
          </cell>
          <cell r="D1309" t="str">
            <v>MKS Orlicz Suchedniów</v>
          </cell>
        </row>
        <row r="1310">
          <cell r="A1310" t="str">
            <v>M5486</v>
          </cell>
          <cell r="B1310" t="str">
            <v>Tomasz</v>
          </cell>
          <cell r="C1310" t="str">
            <v>MOSKAL</v>
          </cell>
          <cell r="D1310" t="str">
            <v>----</v>
          </cell>
        </row>
        <row r="1311">
          <cell r="A1311" t="str">
            <v>M3404</v>
          </cell>
          <cell r="B1311" t="str">
            <v>Jan</v>
          </cell>
          <cell r="C1311" t="str">
            <v>MOSKALEW</v>
          </cell>
          <cell r="D1311" t="str">
            <v>ŚKB Harcownik Warszawa</v>
          </cell>
        </row>
        <row r="1312">
          <cell r="A1312" t="str">
            <v>M3731</v>
          </cell>
          <cell r="B1312" t="str">
            <v>Jakub</v>
          </cell>
          <cell r="C1312" t="str">
            <v>MOSORZEWSKI</v>
          </cell>
          <cell r="D1312" t="str">
            <v>UKS Kiko Zamość</v>
          </cell>
        </row>
        <row r="1313">
          <cell r="A1313" t="str">
            <v>M4147</v>
          </cell>
          <cell r="B1313" t="str">
            <v>Joanna</v>
          </cell>
          <cell r="C1313" t="str">
            <v>MOSZCZYŃSKA</v>
          </cell>
          <cell r="D1313" t="str">
            <v>UKS Lotka Lubiewo</v>
          </cell>
        </row>
        <row r="1314">
          <cell r="A1314" t="str">
            <v>M5225</v>
          </cell>
          <cell r="B1314" t="str">
            <v>Patryk</v>
          </cell>
          <cell r="C1314" t="str">
            <v>MOTYKA</v>
          </cell>
          <cell r="D1314" t="str">
            <v>UMKS Junis Szczucin</v>
          </cell>
        </row>
        <row r="1315">
          <cell r="A1315" t="str">
            <v>M5226</v>
          </cell>
          <cell r="B1315" t="str">
            <v>Sylwia</v>
          </cell>
          <cell r="C1315" t="str">
            <v>MOTYKA</v>
          </cell>
          <cell r="D1315" t="str">
            <v>UMKS Junis Szczucin</v>
          </cell>
        </row>
        <row r="1316">
          <cell r="A1316" t="str">
            <v>M4513</v>
          </cell>
          <cell r="B1316" t="str">
            <v>Konrad</v>
          </cell>
          <cell r="C1316" t="str">
            <v>MOTYL</v>
          </cell>
          <cell r="D1316" t="str">
            <v>MKS Dwójka Blachownia</v>
          </cell>
        </row>
        <row r="1317">
          <cell r="A1317" t="str">
            <v>M5276</v>
          </cell>
          <cell r="B1317" t="str">
            <v>Wacław</v>
          </cell>
          <cell r="C1317" t="str">
            <v>MOZER</v>
          </cell>
          <cell r="D1317" t="str">
            <v>----</v>
          </cell>
        </row>
        <row r="1318">
          <cell r="A1318" t="str">
            <v>M1985</v>
          </cell>
          <cell r="B1318" t="str">
            <v>Agnieszka</v>
          </cell>
          <cell r="C1318" t="str">
            <v>MOŹDZIOCH</v>
          </cell>
          <cell r="D1318" t="str">
            <v>UKS Ostrówek</v>
          </cell>
        </row>
        <row r="1319">
          <cell r="A1319" t="str">
            <v>M3221</v>
          </cell>
          <cell r="B1319" t="str">
            <v>Kinga</v>
          </cell>
          <cell r="C1319" t="str">
            <v>MÓŁKA</v>
          </cell>
          <cell r="D1319" t="str">
            <v>UMKS Junis Szczucin</v>
          </cell>
        </row>
        <row r="1320">
          <cell r="A1320" t="str">
            <v>M4261</v>
          </cell>
          <cell r="B1320" t="str">
            <v>Piotr</v>
          </cell>
          <cell r="C1320" t="str">
            <v>MRACHACZ</v>
          </cell>
          <cell r="D1320" t="str">
            <v>UKS 15 Kędzierzyn-Koźle</v>
          </cell>
        </row>
        <row r="1321">
          <cell r="A1321" t="str">
            <v>M3590</v>
          </cell>
          <cell r="B1321" t="str">
            <v>Michał</v>
          </cell>
          <cell r="C1321" t="str">
            <v>MROZEK</v>
          </cell>
          <cell r="D1321" t="str">
            <v>UKS Orliki Ropica Polska</v>
          </cell>
        </row>
        <row r="1322">
          <cell r="A1322" t="str">
            <v>M3165</v>
          </cell>
          <cell r="B1322" t="str">
            <v>Bartłomiej</v>
          </cell>
          <cell r="C1322" t="str">
            <v>MRÓZ</v>
          </cell>
          <cell r="D1322" t="str">
            <v>MMKS Kędzierzyn-Koźle</v>
          </cell>
        </row>
        <row r="1323">
          <cell r="A1323" t="str">
            <v>M3486</v>
          </cell>
          <cell r="B1323" t="str">
            <v>Dominika</v>
          </cell>
          <cell r="C1323" t="str">
            <v>MRÓZ</v>
          </cell>
          <cell r="D1323" t="str">
            <v>MMKS Kędzierzyn-Koźle</v>
          </cell>
        </row>
        <row r="1324">
          <cell r="A1324" t="str">
            <v>M5347</v>
          </cell>
          <cell r="B1324" t="str">
            <v>Kamila</v>
          </cell>
          <cell r="C1324" t="str">
            <v>MRÓZ</v>
          </cell>
          <cell r="D1324" t="str">
            <v>UKS Kiko Zamość</v>
          </cell>
        </row>
        <row r="1325">
          <cell r="A1325" t="str">
            <v>M5127</v>
          </cell>
          <cell r="B1325" t="str">
            <v>Natalia</v>
          </cell>
          <cell r="C1325" t="str">
            <v>MRÓZ</v>
          </cell>
          <cell r="D1325" t="str">
            <v>UKS Korona Pabianice</v>
          </cell>
        </row>
        <row r="1326">
          <cell r="A1326" t="str">
            <v>M4661</v>
          </cell>
          <cell r="B1326" t="str">
            <v>Jerzy</v>
          </cell>
          <cell r="C1326" t="str">
            <v>MURACH</v>
          </cell>
          <cell r="D1326" t="str">
            <v>----</v>
          </cell>
        </row>
        <row r="1327">
          <cell r="A1327" t="str">
            <v>M1734</v>
          </cell>
          <cell r="B1327" t="str">
            <v>Maja</v>
          </cell>
          <cell r="C1327" t="str">
            <v>MUSZYŃSKA</v>
          </cell>
          <cell r="D1327" t="str">
            <v>KS Match Point Ślęza</v>
          </cell>
        </row>
        <row r="1328">
          <cell r="A1328" t="str">
            <v>M4810</v>
          </cell>
          <cell r="B1328" t="str">
            <v>Paulina</v>
          </cell>
          <cell r="C1328" t="str">
            <v>MUSZYŃSKA</v>
          </cell>
          <cell r="D1328" t="str">
            <v>UKS Hubal Białystok</v>
          </cell>
        </row>
        <row r="1329">
          <cell r="A1329" t="str">
            <v>M3828</v>
          </cell>
          <cell r="B1329" t="str">
            <v>Konrad</v>
          </cell>
          <cell r="C1329" t="str">
            <v>MUZYK</v>
          </cell>
          <cell r="D1329" t="str">
            <v>MUKS 2 Kietrz</v>
          </cell>
        </row>
        <row r="1330">
          <cell r="A1330" t="str">
            <v>M4717</v>
          </cell>
          <cell r="B1330" t="str">
            <v>Beata</v>
          </cell>
          <cell r="C1330" t="str">
            <v>MYCEK</v>
          </cell>
          <cell r="D1330" t="str">
            <v>MKS Stal Nowa Dęba</v>
          </cell>
        </row>
        <row r="1331">
          <cell r="A1331" t="str">
            <v>M4972</v>
          </cell>
          <cell r="B1331" t="str">
            <v>Cezary</v>
          </cell>
          <cell r="C1331" t="str">
            <v>MYDLAK</v>
          </cell>
          <cell r="D1331" t="str">
            <v>UKS Ostrówek</v>
          </cell>
        </row>
        <row r="1332">
          <cell r="A1332" t="str">
            <v>M3728</v>
          </cell>
          <cell r="B1332" t="str">
            <v>Katarzyna</v>
          </cell>
          <cell r="C1332" t="str">
            <v>MYSŁEK</v>
          </cell>
          <cell r="D1332" t="str">
            <v>BKS Kolejarz Częstochowa</v>
          </cell>
        </row>
        <row r="1333">
          <cell r="A1333" t="str">
            <v>M4909</v>
          </cell>
          <cell r="B1333" t="str">
            <v>Krzysztof</v>
          </cell>
          <cell r="C1333" t="str">
            <v>MYSŁEK</v>
          </cell>
          <cell r="D1333" t="str">
            <v>LUKS Jedynka Częstochowa</v>
          </cell>
        </row>
        <row r="1334">
          <cell r="A1334" t="str">
            <v>M5475</v>
          </cell>
          <cell r="B1334" t="str">
            <v>Jakub</v>
          </cell>
          <cell r="C1334" t="str">
            <v>MYSŁOWSKI</v>
          </cell>
          <cell r="D1334" t="str">
            <v>UKS Iskra Sarbice</v>
          </cell>
        </row>
        <row r="1335">
          <cell r="A1335" t="str">
            <v>M4973</v>
          </cell>
          <cell r="B1335" t="str">
            <v>Angelika</v>
          </cell>
          <cell r="C1335" t="str">
            <v>MYŚLIWIEC</v>
          </cell>
          <cell r="D1335" t="str">
            <v>UKS Ostrówek</v>
          </cell>
        </row>
        <row r="1336">
          <cell r="A1336" t="str">
            <v>M2879</v>
          </cell>
          <cell r="B1336" t="str">
            <v>Katarzyna</v>
          </cell>
          <cell r="C1336" t="str">
            <v>MYZIA</v>
          </cell>
          <cell r="D1336" t="str">
            <v>UKS Sokół Ropczyce</v>
          </cell>
        </row>
        <row r="1337">
          <cell r="A1337" t="str">
            <v>N5310</v>
          </cell>
          <cell r="B1337" t="str">
            <v>Maciej</v>
          </cell>
          <cell r="C1337" t="str">
            <v>NAGŁY</v>
          </cell>
          <cell r="D1337" t="str">
            <v>----</v>
          </cell>
        </row>
        <row r="1338">
          <cell r="A1338" t="str">
            <v>N3653</v>
          </cell>
          <cell r="B1338" t="str">
            <v>Dariusz</v>
          </cell>
          <cell r="C1338" t="str">
            <v>NAHREBECKI</v>
          </cell>
          <cell r="D1338" t="str">
            <v>----</v>
          </cell>
        </row>
        <row r="1339">
          <cell r="A1339" t="str">
            <v>N4396</v>
          </cell>
          <cell r="B1339" t="str">
            <v>Kinga</v>
          </cell>
          <cell r="C1339" t="str">
            <v>NAKS</v>
          </cell>
          <cell r="D1339" t="str">
            <v>UKS Siódemka Świebodzin</v>
          </cell>
        </row>
        <row r="1340">
          <cell r="A1340" t="str">
            <v>N0653</v>
          </cell>
          <cell r="B1340" t="str">
            <v>Maciej</v>
          </cell>
          <cell r="C1340" t="str">
            <v>NAMYSŁ</v>
          </cell>
          <cell r="D1340" t="str">
            <v>----</v>
          </cell>
        </row>
        <row r="1341">
          <cell r="A1341" t="str">
            <v>N1209</v>
          </cell>
          <cell r="B1341" t="str">
            <v>Anna</v>
          </cell>
          <cell r="C1341" t="str">
            <v>NAREL</v>
          </cell>
          <cell r="D1341" t="str">
            <v>UKS Hubal Białystok</v>
          </cell>
        </row>
        <row r="1342">
          <cell r="A1342" t="str">
            <v>N4993</v>
          </cell>
          <cell r="B1342" t="str">
            <v>Sławomir</v>
          </cell>
          <cell r="C1342" t="str">
            <v>NARUSZ</v>
          </cell>
          <cell r="D1342" t="str">
            <v>----</v>
          </cell>
        </row>
        <row r="1343">
          <cell r="A1343" t="str">
            <v>N3148</v>
          </cell>
          <cell r="B1343" t="str">
            <v>Kamil</v>
          </cell>
          <cell r="C1343" t="str">
            <v>NASIŁOWSKI</v>
          </cell>
          <cell r="D1343" t="str">
            <v>UKSB Milenium Warszawa</v>
          </cell>
        </row>
        <row r="1344">
          <cell r="A1344" t="str">
            <v>N2279</v>
          </cell>
          <cell r="B1344" t="str">
            <v>Janusz</v>
          </cell>
          <cell r="C1344" t="str">
            <v>NAWROCKI</v>
          </cell>
          <cell r="D1344" t="str">
            <v>----</v>
          </cell>
        </row>
        <row r="1345">
          <cell r="A1345" t="str">
            <v>N4500</v>
          </cell>
          <cell r="B1345" t="str">
            <v>Zbigniew</v>
          </cell>
          <cell r="C1345" t="str">
            <v>NAWROCKI</v>
          </cell>
          <cell r="D1345" t="str">
            <v>----</v>
          </cell>
        </row>
        <row r="1346">
          <cell r="A1346" t="str">
            <v>N3847</v>
          </cell>
          <cell r="B1346" t="str">
            <v>Miłosz</v>
          </cell>
          <cell r="C1346" t="str">
            <v>NELKE</v>
          </cell>
          <cell r="D1346" t="str">
            <v>MLKS Solec Kuj.</v>
          </cell>
        </row>
        <row r="1347">
          <cell r="A1347" t="str">
            <v>N1126</v>
          </cell>
          <cell r="B1347" t="str">
            <v>Karolina</v>
          </cell>
          <cell r="C1347" t="str">
            <v>NESKA</v>
          </cell>
          <cell r="D1347" t="str">
            <v>AZSAGH Kraków</v>
          </cell>
        </row>
        <row r="1348">
          <cell r="A1348" t="str">
            <v>N1127</v>
          </cell>
          <cell r="B1348" t="str">
            <v>Katarzyna</v>
          </cell>
          <cell r="C1348" t="str">
            <v>NIDERAUS</v>
          </cell>
          <cell r="D1348" t="str">
            <v>SKB Suwałki</v>
          </cell>
        </row>
        <row r="1349">
          <cell r="A1349" t="str">
            <v>N5615</v>
          </cell>
          <cell r="B1349" t="str">
            <v>Andrzej</v>
          </cell>
          <cell r="C1349" t="str">
            <v>NIEBRZYDOWSKI</v>
          </cell>
          <cell r="D1349" t="str">
            <v>----</v>
          </cell>
        </row>
        <row r="1350">
          <cell r="A1350" t="str">
            <v>N5412</v>
          </cell>
          <cell r="B1350" t="str">
            <v>Adam</v>
          </cell>
          <cell r="C1350" t="str">
            <v>NIEDBAŁA</v>
          </cell>
          <cell r="D1350" t="str">
            <v>BKS Kolejarz Katowice</v>
          </cell>
        </row>
        <row r="1351">
          <cell r="A1351" t="str">
            <v>N5413</v>
          </cell>
          <cell r="B1351" t="str">
            <v>Katarzyna</v>
          </cell>
          <cell r="C1351" t="str">
            <v>NIEDBAŁA</v>
          </cell>
          <cell r="D1351" t="str">
            <v>BKS Kolejarz Katowice</v>
          </cell>
        </row>
        <row r="1352">
          <cell r="A1352" t="str">
            <v>N2869</v>
          </cell>
          <cell r="B1352" t="str">
            <v>Adam</v>
          </cell>
          <cell r="C1352" t="str">
            <v>NIEDOJADŁO</v>
          </cell>
          <cell r="D1352" t="str">
            <v>MLKS Solec Kuj.</v>
          </cell>
        </row>
        <row r="1353">
          <cell r="A1353" t="str">
            <v>N 095</v>
          </cell>
          <cell r="B1353" t="str">
            <v>Jacek</v>
          </cell>
          <cell r="C1353" t="str">
            <v>NIEDŹWIEDZKI</v>
          </cell>
          <cell r="D1353" t="str">
            <v>SKB Suwałki</v>
          </cell>
        </row>
        <row r="1354">
          <cell r="A1354" t="str">
            <v>N3521</v>
          </cell>
          <cell r="B1354" t="str">
            <v>Kamil</v>
          </cell>
          <cell r="C1354" t="str">
            <v>NIEDŹWIEDZKI</v>
          </cell>
          <cell r="D1354" t="str">
            <v>SKB Suwałki</v>
          </cell>
        </row>
        <row r="1355">
          <cell r="A1355" t="str">
            <v>N3914</v>
          </cell>
          <cell r="B1355" t="str">
            <v>Daria</v>
          </cell>
          <cell r="C1355" t="str">
            <v>NIELUBIŃSKA</v>
          </cell>
          <cell r="D1355" t="str">
            <v>KS Chojnik Jelenia Góra</v>
          </cell>
        </row>
        <row r="1356">
          <cell r="A1356" t="str">
            <v>N5434</v>
          </cell>
          <cell r="B1356" t="str">
            <v>Marcin</v>
          </cell>
          <cell r="C1356" t="str">
            <v>NIEMCZYK</v>
          </cell>
          <cell r="D1356" t="str">
            <v>ULKS Łączna</v>
          </cell>
        </row>
        <row r="1357">
          <cell r="A1357" t="str">
            <v>N5395</v>
          </cell>
          <cell r="B1357" t="str">
            <v>Aleksandra</v>
          </cell>
          <cell r="C1357" t="str">
            <v>NIEMIEC</v>
          </cell>
          <cell r="D1357" t="str">
            <v>UKS Jagiellonka Medyka</v>
          </cell>
        </row>
        <row r="1358">
          <cell r="A1358" t="str">
            <v>N4575</v>
          </cell>
          <cell r="B1358" t="str">
            <v>Wiktoria</v>
          </cell>
          <cell r="C1358" t="str">
            <v>NIEMIEC</v>
          </cell>
          <cell r="D1358" t="str">
            <v>MKS Strzelce Opolskie</v>
          </cell>
        </row>
        <row r="1359">
          <cell r="A1359" t="str">
            <v>N5488</v>
          </cell>
          <cell r="B1359" t="str">
            <v>Kamil</v>
          </cell>
          <cell r="C1359" t="str">
            <v>NIEWĘGŁOWSKI</v>
          </cell>
          <cell r="D1359" t="str">
            <v>UMKS Iskra Wolsztyn</v>
          </cell>
        </row>
        <row r="1360">
          <cell r="A1360" t="str">
            <v>N4852</v>
          </cell>
          <cell r="B1360" t="str">
            <v>Jagoda</v>
          </cell>
          <cell r="C1360" t="str">
            <v>NIEWIARA</v>
          </cell>
          <cell r="D1360" t="str">
            <v>----</v>
          </cell>
        </row>
        <row r="1361">
          <cell r="A1361" t="str">
            <v>N0396</v>
          </cell>
          <cell r="B1361" t="str">
            <v>Paweł</v>
          </cell>
          <cell r="C1361" t="str">
            <v>NIEWOLIŃSKI</v>
          </cell>
          <cell r="D1361" t="str">
            <v>PTS Puszczykowo</v>
          </cell>
        </row>
        <row r="1362">
          <cell r="A1362" t="str">
            <v>N3738</v>
          </cell>
          <cell r="B1362" t="str">
            <v>Aneta</v>
          </cell>
          <cell r="C1362" t="str">
            <v>NIKLAS</v>
          </cell>
          <cell r="D1362" t="str">
            <v>ULKS U-2 Lotka Bytów</v>
          </cell>
        </row>
        <row r="1363">
          <cell r="A1363" t="str">
            <v>N5113</v>
          </cell>
          <cell r="B1363" t="str">
            <v>Weronika</v>
          </cell>
          <cell r="C1363" t="str">
            <v>NIKLAS</v>
          </cell>
          <cell r="D1363" t="str">
            <v>ULKS U-2 Lotka Bytów</v>
          </cell>
        </row>
        <row r="1364">
          <cell r="A1364" t="str">
            <v>N4714</v>
          </cell>
          <cell r="B1364" t="str">
            <v>Tomasz</v>
          </cell>
          <cell r="C1364" t="str">
            <v>NISKI</v>
          </cell>
          <cell r="D1364" t="str">
            <v>----</v>
          </cell>
        </row>
        <row r="1365">
          <cell r="A1365" t="str">
            <v>N2036</v>
          </cell>
          <cell r="B1365" t="str">
            <v>Magdalena</v>
          </cell>
          <cell r="C1365" t="str">
            <v>NOGAL</v>
          </cell>
          <cell r="D1365" t="str">
            <v>AZSUWM Olsztyn</v>
          </cell>
        </row>
        <row r="1366">
          <cell r="A1366" t="str">
            <v>N2007</v>
          </cell>
          <cell r="B1366" t="str">
            <v>Mariusz</v>
          </cell>
          <cell r="C1366" t="str">
            <v>NOGAL</v>
          </cell>
          <cell r="D1366" t="str">
            <v>AZSUWM Olsztyn</v>
          </cell>
        </row>
        <row r="1367">
          <cell r="A1367" t="str">
            <v>N5467</v>
          </cell>
          <cell r="B1367" t="str">
            <v>Adam</v>
          </cell>
          <cell r="C1367" t="str">
            <v>NOWAK</v>
          </cell>
          <cell r="D1367" t="str">
            <v>KS Chojnik Jelenia Góra</v>
          </cell>
        </row>
        <row r="1368">
          <cell r="A1368" t="str">
            <v>N4342</v>
          </cell>
          <cell r="B1368" t="str">
            <v>Izabela</v>
          </cell>
          <cell r="C1368" t="str">
            <v>NOWAK</v>
          </cell>
          <cell r="D1368" t="str">
            <v>UKSB Volant Mielec</v>
          </cell>
        </row>
        <row r="1369">
          <cell r="A1369" t="str">
            <v>N4924</v>
          </cell>
          <cell r="B1369" t="str">
            <v>Jakub</v>
          </cell>
          <cell r="C1369" t="str">
            <v>NOWAK</v>
          </cell>
          <cell r="D1369" t="str">
            <v>UKS 25 Kielce</v>
          </cell>
        </row>
        <row r="1370">
          <cell r="A1370" t="str">
            <v>N3834</v>
          </cell>
          <cell r="B1370" t="str">
            <v>Jedrzej</v>
          </cell>
          <cell r="C1370" t="str">
            <v>NOWAK</v>
          </cell>
          <cell r="D1370" t="str">
            <v>KS Chojnik Jelenia Góra</v>
          </cell>
        </row>
        <row r="1371">
          <cell r="A1371" t="str">
            <v>N5551</v>
          </cell>
          <cell r="B1371" t="str">
            <v>Julia</v>
          </cell>
          <cell r="C1371" t="str">
            <v>NOWAK</v>
          </cell>
          <cell r="D1371" t="str">
            <v>AZSAGH Kraków</v>
          </cell>
        </row>
        <row r="1372">
          <cell r="A1372" t="str">
            <v>N3831</v>
          </cell>
          <cell r="B1372" t="str">
            <v>Justyna</v>
          </cell>
          <cell r="C1372" t="str">
            <v>NOWAK</v>
          </cell>
          <cell r="D1372" t="str">
            <v>AZSAGH Kraków</v>
          </cell>
        </row>
        <row r="1373">
          <cell r="A1373" t="str">
            <v>N3563</v>
          </cell>
          <cell r="B1373" t="str">
            <v>Kamila</v>
          </cell>
          <cell r="C1373" t="str">
            <v>NOWAK</v>
          </cell>
          <cell r="D1373" t="str">
            <v>AZSAGH Kraków</v>
          </cell>
        </row>
        <row r="1374">
          <cell r="A1374" t="str">
            <v>N3333</v>
          </cell>
          <cell r="B1374" t="str">
            <v>Marcin</v>
          </cell>
          <cell r="C1374" t="str">
            <v>NOWAK</v>
          </cell>
          <cell r="D1374" t="str">
            <v>UKS Smecz Bogatynia</v>
          </cell>
        </row>
        <row r="1375">
          <cell r="A1375" t="str">
            <v>N3190</v>
          </cell>
          <cell r="B1375" t="str">
            <v>Mateusz</v>
          </cell>
          <cell r="C1375" t="str">
            <v>NOWAK</v>
          </cell>
          <cell r="D1375" t="str">
            <v>UKSB Volant Mielec</v>
          </cell>
        </row>
        <row r="1376">
          <cell r="A1376" t="str">
            <v>N5487</v>
          </cell>
          <cell r="B1376" t="str">
            <v>Sylwia</v>
          </cell>
          <cell r="C1376" t="str">
            <v>NOWAK</v>
          </cell>
          <cell r="D1376" t="str">
            <v>UKS Dwójka Wesoła</v>
          </cell>
        </row>
        <row r="1377">
          <cell r="A1377" t="str">
            <v>N3334</v>
          </cell>
          <cell r="B1377" t="str">
            <v>Urszula</v>
          </cell>
          <cell r="C1377" t="str">
            <v>NOWAK</v>
          </cell>
          <cell r="D1377" t="str">
            <v>UKS Smecz Bogatynia</v>
          </cell>
        </row>
        <row r="1378">
          <cell r="A1378" t="str">
            <v>N4446</v>
          </cell>
          <cell r="B1378" t="str">
            <v>Weronika</v>
          </cell>
          <cell r="C1378" t="str">
            <v>NOWAK</v>
          </cell>
          <cell r="D1378" t="str">
            <v>AZSAGH Kraków</v>
          </cell>
        </row>
        <row r="1379">
          <cell r="A1379" t="str">
            <v>N4131</v>
          </cell>
          <cell r="B1379" t="str">
            <v>Marcin</v>
          </cell>
          <cell r="C1379" t="str">
            <v>NOWAKOWSKI</v>
          </cell>
          <cell r="D1379" t="str">
            <v>ŚKB Harcownik Warszawa</v>
          </cell>
        </row>
        <row r="1380">
          <cell r="A1380" t="str">
            <v>N5586</v>
          </cell>
          <cell r="B1380" t="str">
            <v>Wojciech</v>
          </cell>
          <cell r="C1380" t="str">
            <v>NOWOSAD</v>
          </cell>
          <cell r="D1380" t="str">
            <v>UKS Kiko Zamość</v>
          </cell>
        </row>
        <row r="1381">
          <cell r="A1381" t="str">
            <v>N2625</v>
          </cell>
          <cell r="B1381" t="str">
            <v>Joanna</v>
          </cell>
          <cell r="C1381" t="str">
            <v>NOWOSIAK</v>
          </cell>
          <cell r="D1381" t="str">
            <v>SLKS Tramp Orneta</v>
          </cell>
        </row>
        <row r="1382">
          <cell r="A1382" t="str">
            <v>N2356</v>
          </cell>
          <cell r="B1382" t="str">
            <v>Damian</v>
          </cell>
          <cell r="C1382" t="str">
            <v>NOWOSIELSKI</v>
          </cell>
          <cell r="D1382" t="str">
            <v>UKS Ząbkowice Dąbrowa Górn.</v>
          </cell>
        </row>
        <row r="1383">
          <cell r="A1383" t="str">
            <v>O5375</v>
          </cell>
          <cell r="B1383" t="str">
            <v>Joanna</v>
          </cell>
          <cell r="C1383" t="str">
            <v>OBARA</v>
          </cell>
          <cell r="D1383" t="str">
            <v>MKS Orlicz Suchedniów</v>
          </cell>
        </row>
        <row r="1384">
          <cell r="A1384" t="str">
            <v>O3768</v>
          </cell>
          <cell r="B1384" t="str">
            <v>Paulina</v>
          </cell>
          <cell r="C1384" t="str">
            <v>OBARA</v>
          </cell>
          <cell r="D1384" t="str">
            <v>MKS Orlicz Suchedniów</v>
          </cell>
        </row>
        <row r="1385">
          <cell r="A1385" t="str">
            <v>O3767</v>
          </cell>
          <cell r="B1385" t="str">
            <v>Przemysław</v>
          </cell>
          <cell r="C1385" t="str">
            <v>OBARA</v>
          </cell>
          <cell r="D1385" t="str">
            <v>MKS Orlicz Suchedniów</v>
          </cell>
        </row>
        <row r="1386">
          <cell r="A1386" t="str">
            <v>O3926</v>
          </cell>
          <cell r="B1386" t="str">
            <v>Sebastian</v>
          </cell>
          <cell r="C1386" t="str">
            <v>OBRYCKI</v>
          </cell>
          <cell r="D1386" t="str">
            <v>LKS Technik Głubczyce</v>
          </cell>
        </row>
        <row r="1387">
          <cell r="A1387" t="str">
            <v>O1455</v>
          </cell>
          <cell r="B1387" t="str">
            <v>Jarosław</v>
          </cell>
          <cell r="C1387" t="str">
            <v>OCIEPA</v>
          </cell>
          <cell r="D1387" t="str">
            <v>----</v>
          </cell>
        </row>
        <row r="1388">
          <cell r="A1388" t="str">
            <v>O1694</v>
          </cell>
          <cell r="B1388" t="str">
            <v>Maciej</v>
          </cell>
          <cell r="C1388" t="str">
            <v>OCIEPA</v>
          </cell>
          <cell r="D1388" t="str">
            <v>BKS Kolejarz Częstochowa</v>
          </cell>
        </row>
        <row r="1389">
          <cell r="A1389" t="str">
            <v>O0695</v>
          </cell>
          <cell r="B1389" t="str">
            <v>Marcin</v>
          </cell>
          <cell r="C1389" t="str">
            <v>OCIEPA</v>
          </cell>
          <cell r="D1389" t="str">
            <v>BKS Kolejarz Częstochowa</v>
          </cell>
        </row>
        <row r="1390">
          <cell r="A1390" t="str">
            <v>O2939</v>
          </cell>
          <cell r="B1390" t="str">
            <v>Michał</v>
          </cell>
          <cell r="C1390" t="str">
            <v>OCIEPA</v>
          </cell>
          <cell r="D1390" t="str">
            <v>BKS Kolejarz Częstochowa</v>
          </cell>
        </row>
        <row r="1391">
          <cell r="A1391" t="str">
            <v>O2940</v>
          </cell>
          <cell r="B1391" t="str">
            <v>Natalia</v>
          </cell>
          <cell r="C1391" t="str">
            <v>OCIEPA</v>
          </cell>
          <cell r="D1391" t="str">
            <v>BKS Kolejarz Częstochowa</v>
          </cell>
        </row>
        <row r="1392">
          <cell r="A1392" t="str">
            <v>O5285</v>
          </cell>
          <cell r="B1392" t="str">
            <v>Zbigniew</v>
          </cell>
          <cell r="C1392" t="str">
            <v>OGÓREK</v>
          </cell>
          <cell r="D1392" t="str">
            <v>----</v>
          </cell>
        </row>
        <row r="1393">
          <cell r="A1393" t="str">
            <v>O0270</v>
          </cell>
          <cell r="B1393" t="str">
            <v>Barbara</v>
          </cell>
          <cell r="C1393" t="str">
            <v>OGRODZIŃSKA</v>
          </cell>
          <cell r="D1393" t="str">
            <v>----</v>
          </cell>
        </row>
        <row r="1394">
          <cell r="A1394" t="str">
            <v>O5453</v>
          </cell>
          <cell r="B1394" t="str">
            <v>Kacper</v>
          </cell>
          <cell r="C1394" t="str">
            <v>OKROJEK</v>
          </cell>
          <cell r="D1394" t="str">
            <v>UKS Korona Pabianice</v>
          </cell>
        </row>
        <row r="1395">
          <cell r="A1395" t="str">
            <v>O1681</v>
          </cell>
          <cell r="B1395" t="str">
            <v>Magdalena</v>
          </cell>
          <cell r="C1395" t="str">
            <v>OKUPNIAK</v>
          </cell>
          <cell r="D1395" t="str">
            <v>UKS Orkan Przeźmierowo</v>
          </cell>
        </row>
        <row r="1396">
          <cell r="A1396" t="str">
            <v>O5612</v>
          </cell>
          <cell r="B1396" t="str">
            <v>Alicja</v>
          </cell>
          <cell r="C1396" t="str">
            <v>OLBORSKA</v>
          </cell>
          <cell r="D1396" t="str">
            <v>UKS Kiko Zamość</v>
          </cell>
        </row>
        <row r="1397">
          <cell r="A1397" t="str">
            <v>O4336</v>
          </cell>
          <cell r="B1397" t="str">
            <v>Przemysław</v>
          </cell>
          <cell r="C1397" t="str">
            <v>OLBROMSKI</v>
          </cell>
          <cell r="D1397" t="str">
            <v>KKS Ruch Piotrków Tryb.</v>
          </cell>
        </row>
        <row r="1398">
          <cell r="A1398" t="str">
            <v>O2811</v>
          </cell>
          <cell r="B1398" t="str">
            <v>Radosław</v>
          </cell>
          <cell r="C1398" t="str">
            <v>OLCZAK</v>
          </cell>
          <cell r="D1398" t="str">
            <v>----</v>
          </cell>
        </row>
        <row r="1399">
          <cell r="A1399" t="str">
            <v>O2176</v>
          </cell>
          <cell r="B1399" t="str">
            <v>Jan</v>
          </cell>
          <cell r="C1399" t="str">
            <v>OLEARCZUK</v>
          </cell>
          <cell r="D1399" t="str">
            <v>AZSWAT Warszawa</v>
          </cell>
        </row>
        <row r="1400">
          <cell r="A1400" t="str">
            <v>O2779</v>
          </cell>
          <cell r="B1400" t="str">
            <v>Szymon</v>
          </cell>
          <cell r="C1400" t="str">
            <v>OLEARCZUK</v>
          </cell>
          <cell r="D1400" t="str">
            <v>AZSWAT Warszawa</v>
          </cell>
        </row>
        <row r="1401">
          <cell r="A1401" t="str">
            <v>O5073</v>
          </cell>
          <cell r="B1401" t="str">
            <v>Ewelina</v>
          </cell>
          <cell r="C1401" t="str">
            <v>OLECHNIK</v>
          </cell>
          <cell r="D1401" t="str">
            <v>UKS Smecz Bogatynia</v>
          </cell>
        </row>
        <row r="1402">
          <cell r="A1402" t="str">
            <v>O 063</v>
          </cell>
          <cell r="B1402" t="str">
            <v>Karolina</v>
          </cell>
          <cell r="C1402" t="str">
            <v>OLEJARZ</v>
          </cell>
          <cell r="D1402" t="str">
            <v>----</v>
          </cell>
        </row>
        <row r="1403">
          <cell r="A1403" t="str">
            <v>O4359</v>
          </cell>
          <cell r="B1403" t="str">
            <v>Sebastian</v>
          </cell>
          <cell r="C1403" t="str">
            <v>OLEK</v>
          </cell>
          <cell r="D1403" t="str">
            <v>----</v>
          </cell>
        </row>
        <row r="1404">
          <cell r="A1404" t="str">
            <v>O5109</v>
          </cell>
          <cell r="B1404" t="str">
            <v>Manuel</v>
          </cell>
          <cell r="C1404" t="str">
            <v>OLIVEIRA COSTA CARVALHO</v>
          </cell>
          <cell r="D1404" t="str">
            <v>AZSUW Warszawa</v>
          </cell>
        </row>
        <row r="1405">
          <cell r="A1405" t="str">
            <v>O1026</v>
          </cell>
          <cell r="B1405" t="str">
            <v>Elżbieta</v>
          </cell>
          <cell r="C1405" t="str">
            <v>OLSZEWSKA</v>
          </cell>
          <cell r="D1405" t="str">
            <v>BKS Kolejarz Częstochowa</v>
          </cell>
        </row>
        <row r="1406">
          <cell r="A1406" t="str">
            <v>O3576</v>
          </cell>
          <cell r="B1406" t="str">
            <v>Bartłomiej</v>
          </cell>
          <cell r="C1406" t="str">
            <v>OLSZEWSKI</v>
          </cell>
          <cell r="D1406" t="str">
            <v>UKS Kometa Sianów</v>
          </cell>
        </row>
        <row r="1407">
          <cell r="A1407" t="str">
            <v>O4895</v>
          </cell>
          <cell r="B1407" t="str">
            <v>Antoni</v>
          </cell>
          <cell r="C1407" t="str">
            <v>OŁDZIEJ</v>
          </cell>
          <cell r="D1407" t="str">
            <v>KS Wesoła Warszawa</v>
          </cell>
        </row>
        <row r="1408">
          <cell r="A1408" t="str">
            <v>O4896</v>
          </cell>
          <cell r="B1408" t="str">
            <v>Stanisław</v>
          </cell>
          <cell r="C1408" t="str">
            <v>OŁDZIEJ</v>
          </cell>
          <cell r="D1408" t="str">
            <v>KS Wesoła Warszawa</v>
          </cell>
        </row>
        <row r="1409">
          <cell r="A1409" t="str">
            <v>O5531</v>
          </cell>
          <cell r="B1409" t="str">
            <v>Magdalena</v>
          </cell>
          <cell r="C1409" t="str">
            <v>OŁÓW</v>
          </cell>
          <cell r="D1409" t="str">
            <v>SKB Suwałki</v>
          </cell>
        </row>
        <row r="1410">
          <cell r="A1410" t="str">
            <v>O0475</v>
          </cell>
          <cell r="B1410" t="str">
            <v>Urszula</v>
          </cell>
          <cell r="C1410" t="str">
            <v>ONICHIMIUK</v>
          </cell>
          <cell r="D1410" t="str">
            <v>UKS Hubal Białystok</v>
          </cell>
        </row>
        <row r="1411">
          <cell r="A1411" t="str">
            <v>O4733</v>
          </cell>
          <cell r="B1411" t="str">
            <v>Paweł</v>
          </cell>
          <cell r="C1411" t="str">
            <v>ONYŚKO</v>
          </cell>
          <cell r="D1411" t="str">
            <v>----</v>
          </cell>
        </row>
        <row r="1412">
          <cell r="A1412" t="str">
            <v>O4516</v>
          </cell>
          <cell r="B1412" t="str">
            <v>Agata</v>
          </cell>
          <cell r="C1412" t="str">
            <v>OPALIŃSKA</v>
          </cell>
          <cell r="D1412" t="str">
            <v>AZSOŚ Łódź</v>
          </cell>
        </row>
        <row r="1413">
          <cell r="A1413" t="str">
            <v>O 022</v>
          </cell>
          <cell r="B1413" t="str">
            <v>Sławomir</v>
          </cell>
          <cell r="C1413" t="str">
            <v>ORGANIAK</v>
          </cell>
          <cell r="D1413" t="str">
            <v>----</v>
          </cell>
        </row>
        <row r="1414">
          <cell r="A1414" t="str">
            <v>O5161</v>
          </cell>
          <cell r="B1414" t="str">
            <v>Julia</v>
          </cell>
          <cell r="C1414" t="str">
            <v>ORŁOWSKA</v>
          </cell>
          <cell r="D1414" t="str">
            <v>KS Wesoła Warszawa</v>
          </cell>
        </row>
        <row r="1415">
          <cell r="A1415" t="str">
            <v>O5162</v>
          </cell>
          <cell r="B1415" t="str">
            <v>Michał</v>
          </cell>
          <cell r="C1415" t="str">
            <v>ORŁOWSKI</v>
          </cell>
          <cell r="D1415" t="str">
            <v>KS Wesoła Warszawa</v>
          </cell>
        </row>
        <row r="1416">
          <cell r="A1416" t="str">
            <v>O5286</v>
          </cell>
          <cell r="B1416" t="str">
            <v>Przemysław</v>
          </cell>
          <cell r="C1416" t="str">
            <v>ORSZULAK</v>
          </cell>
          <cell r="D1416" t="str">
            <v>BKS Kolejarz Częstochowa</v>
          </cell>
        </row>
        <row r="1417">
          <cell r="A1417" t="str">
            <v>O5312</v>
          </cell>
          <cell r="B1417" t="str">
            <v>Jessica</v>
          </cell>
          <cell r="C1417" t="str">
            <v>ORZECHOWICZ</v>
          </cell>
          <cell r="D1417" t="str">
            <v>UKS Arka Umieszcz</v>
          </cell>
        </row>
        <row r="1418">
          <cell r="A1418" t="str">
            <v>O4695</v>
          </cell>
          <cell r="B1418" t="str">
            <v>Dominik</v>
          </cell>
          <cell r="C1418" t="str">
            <v>ORZECHOWSKI</v>
          </cell>
          <cell r="D1418" t="str">
            <v>UKS Kometa Sianów</v>
          </cell>
        </row>
        <row r="1419">
          <cell r="A1419" t="str">
            <v>O5492</v>
          </cell>
          <cell r="B1419" t="str">
            <v>Magdalena</v>
          </cell>
          <cell r="C1419" t="str">
            <v>ORZESZYNA</v>
          </cell>
          <cell r="D1419" t="str">
            <v>KB Vol-Trick Kępno</v>
          </cell>
        </row>
        <row r="1420">
          <cell r="A1420" t="str">
            <v>O5493</v>
          </cell>
          <cell r="B1420" t="str">
            <v>Robert</v>
          </cell>
          <cell r="C1420" t="str">
            <v>ORZESZYNA</v>
          </cell>
          <cell r="D1420" t="str">
            <v>KB Vol-Trick Kępno</v>
          </cell>
        </row>
        <row r="1421">
          <cell r="A1421" t="str">
            <v>O5160</v>
          </cell>
          <cell r="B1421" t="str">
            <v>Jakub</v>
          </cell>
          <cell r="C1421" t="str">
            <v>ORZĘCKI</v>
          </cell>
          <cell r="D1421" t="str">
            <v>KS Wesoła Warszawa</v>
          </cell>
        </row>
        <row r="1422">
          <cell r="A1422" t="str">
            <v>O4074</v>
          </cell>
          <cell r="B1422" t="str">
            <v>Józef</v>
          </cell>
          <cell r="C1422" t="str">
            <v>ORZOŁ</v>
          </cell>
          <cell r="D1422" t="str">
            <v>----</v>
          </cell>
        </row>
        <row r="1423">
          <cell r="A1423" t="str">
            <v>O4947</v>
          </cell>
          <cell r="B1423" t="str">
            <v>Jacek</v>
          </cell>
          <cell r="C1423" t="str">
            <v>OSADNIK</v>
          </cell>
          <cell r="D1423" t="str">
            <v>----</v>
          </cell>
        </row>
        <row r="1424">
          <cell r="A1424" t="str">
            <v>O2619</v>
          </cell>
          <cell r="B1424" t="str">
            <v>Maciej</v>
          </cell>
          <cell r="C1424" t="str">
            <v>OSETEK</v>
          </cell>
          <cell r="D1424" t="str">
            <v>UKS Kometa Sianów</v>
          </cell>
        </row>
        <row r="1425">
          <cell r="A1425" t="str">
            <v>O3601</v>
          </cell>
          <cell r="B1425" t="str">
            <v>Łukasz</v>
          </cell>
          <cell r="C1425" t="str">
            <v>OSIECKI</v>
          </cell>
          <cell r="D1425" t="str">
            <v>UKS Siódemka Świebodzin</v>
          </cell>
        </row>
        <row r="1426">
          <cell r="A1426" t="str">
            <v>O3345</v>
          </cell>
          <cell r="B1426" t="str">
            <v>Katarzyna</v>
          </cell>
          <cell r="C1426" t="str">
            <v>OSIKA</v>
          </cell>
          <cell r="D1426" t="str">
            <v>UKS Siódemka Świebodzin</v>
          </cell>
        </row>
        <row r="1427">
          <cell r="A1427" t="str">
            <v>O4385</v>
          </cell>
          <cell r="B1427" t="str">
            <v>Radek</v>
          </cell>
          <cell r="C1427" t="str">
            <v>OSMANOWICZ</v>
          </cell>
          <cell r="D1427" t="str">
            <v>UKS 15 Kędzierzyn-Koźle</v>
          </cell>
        </row>
        <row r="1428">
          <cell r="A1428" t="str">
            <v>O3434</v>
          </cell>
          <cell r="B1428" t="str">
            <v>Michał</v>
          </cell>
          <cell r="C1428" t="str">
            <v>OSÓBKA</v>
          </cell>
          <cell r="D1428" t="str">
            <v>MMKS Kędzierzyn-Koźle</v>
          </cell>
        </row>
        <row r="1429">
          <cell r="A1429" t="str">
            <v>O4640</v>
          </cell>
          <cell r="B1429" t="str">
            <v>Klaudia</v>
          </cell>
          <cell r="C1429" t="str">
            <v>OSTROWSKA</v>
          </cell>
          <cell r="D1429" t="str">
            <v>MKB Lednik Miastko</v>
          </cell>
        </row>
        <row r="1430">
          <cell r="A1430" t="str">
            <v>O4465</v>
          </cell>
          <cell r="B1430" t="str">
            <v>Alan</v>
          </cell>
          <cell r="C1430" t="str">
            <v>OSTROWSKI</v>
          </cell>
          <cell r="D1430" t="str">
            <v>UKS Plesbad Pszczyna</v>
          </cell>
        </row>
        <row r="1431">
          <cell r="A1431" t="str">
            <v>O5079</v>
          </cell>
          <cell r="B1431" t="str">
            <v>Damian</v>
          </cell>
          <cell r="C1431" t="str">
            <v>OSTROWSKI</v>
          </cell>
          <cell r="D1431" t="str">
            <v>UKS Badminton Stare Babice</v>
          </cell>
        </row>
        <row r="1432">
          <cell r="A1432" t="str">
            <v>O5271</v>
          </cell>
          <cell r="B1432" t="str">
            <v>Dawid</v>
          </cell>
          <cell r="C1432" t="str">
            <v>OSTROWSKI</v>
          </cell>
          <cell r="D1432" t="str">
            <v>UKS Badminton Stare Babice</v>
          </cell>
        </row>
        <row r="1433">
          <cell r="A1433" t="str">
            <v>O5559</v>
          </cell>
          <cell r="B1433" t="str">
            <v>Mikołaj</v>
          </cell>
          <cell r="C1433" t="str">
            <v>OSTROWSKI</v>
          </cell>
          <cell r="D1433" t="str">
            <v>----</v>
          </cell>
        </row>
        <row r="1434">
          <cell r="A1434" t="str">
            <v>O5416</v>
          </cell>
          <cell r="B1434" t="str">
            <v>Anna</v>
          </cell>
          <cell r="C1434" t="str">
            <v>OTOCKA-SZTOLCMAN</v>
          </cell>
          <cell r="D1434" t="str">
            <v>----</v>
          </cell>
        </row>
        <row r="1435">
          <cell r="A1435" t="str">
            <v>O3678</v>
          </cell>
          <cell r="B1435" t="str">
            <v>Klaudia</v>
          </cell>
          <cell r="C1435" t="str">
            <v>OTOKA</v>
          </cell>
          <cell r="D1435" t="str">
            <v>MKB Lednik Miastko</v>
          </cell>
        </row>
        <row r="1436">
          <cell r="A1436" t="str">
            <v>O2414</v>
          </cell>
          <cell r="B1436" t="str">
            <v>Bartłomiej</v>
          </cell>
          <cell r="C1436" t="str">
            <v>OWCZARCZUK</v>
          </cell>
          <cell r="D1436" t="str">
            <v>LUKS Księżyno</v>
          </cell>
        </row>
        <row r="1437">
          <cell r="A1437" t="str">
            <v>O2415</v>
          </cell>
          <cell r="B1437" t="str">
            <v>Paulina</v>
          </cell>
          <cell r="C1437" t="str">
            <v>OWCZARCZUK</v>
          </cell>
          <cell r="D1437" t="str">
            <v>UKS Hubal Białystok</v>
          </cell>
        </row>
        <row r="1438">
          <cell r="A1438" t="str">
            <v>O3986</v>
          </cell>
          <cell r="B1438" t="str">
            <v>Klaudia</v>
          </cell>
          <cell r="C1438" t="str">
            <v>OWCZAREK</v>
          </cell>
          <cell r="D1438" t="str">
            <v>UKS Iskra Babimost</v>
          </cell>
        </row>
        <row r="1439">
          <cell r="A1439" t="str">
            <v>O5218</v>
          </cell>
          <cell r="B1439" t="str">
            <v>Natalia</v>
          </cell>
          <cell r="C1439" t="str">
            <v>OWSIEJEW</v>
          </cell>
          <cell r="D1439" t="str">
            <v>SKB Suwałki</v>
          </cell>
        </row>
        <row r="1440">
          <cell r="A1440" t="str">
            <v>O4843</v>
          </cell>
          <cell r="B1440" t="str">
            <v>Katarzyna</v>
          </cell>
          <cell r="C1440" t="str">
            <v>OZDOBA</v>
          </cell>
          <cell r="D1440" t="str">
            <v>----</v>
          </cell>
        </row>
        <row r="1441">
          <cell r="A1441" t="str">
            <v>O5314</v>
          </cell>
          <cell r="B1441" t="str">
            <v>Wojciech</v>
          </cell>
          <cell r="C1441" t="str">
            <v>OŻÓG</v>
          </cell>
          <cell r="D1441" t="str">
            <v>----</v>
          </cell>
        </row>
        <row r="1442">
          <cell r="A1442" t="str">
            <v>P4618</v>
          </cell>
          <cell r="B1442" t="str">
            <v>Dominika</v>
          </cell>
          <cell r="C1442" t="str">
            <v>PACHUCKA</v>
          </cell>
          <cell r="D1442" t="str">
            <v>SLKS Tramp Orneta</v>
          </cell>
        </row>
        <row r="1443">
          <cell r="A1443" t="str">
            <v>P3757</v>
          </cell>
          <cell r="B1443" t="str">
            <v>Joanna</v>
          </cell>
          <cell r="C1443" t="str">
            <v>PACYNA</v>
          </cell>
          <cell r="D1443" t="str">
            <v>UKS Iskra Babimost</v>
          </cell>
        </row>
        <row r="1444">
          <cell r="A1444" t="str">
            <v>P4820</v>
          </cell>
          <cell r="B1444" t="str">
            <v>Aleksandra</v>
          </cell>
          <cell r="C1444" t="str">
            <v>PAJĄK</v>
          </cell>
          <cell r="D1444" t="str">
            <v>MKS Orlicz Suchedniów</v>
          </cell>
        </row>
        <row r="1445">
          <cell r="A1445" t="str">
            <v>P5441</v>
          </cell>
          <cell r="B1445" t="str">
            <v>Miłosz</v>
          </cell>
          <cell r="C1445" t="str">
            <v>PAJĄK</v>
          </cell>
          <cell r="D1445" t="str">
            <v>ULKS Łączna</v>
          </cell>
        </row>
        <row r="1446">
          <cell r="A1446" t="str">
            <v>P4028</v>
          </cell>
          <cell r="B1446" t="str">
            <v>Aleksandra</v>
          </cell>
          <cell r="C1446" t="str">
            <v>PAJEK</v>
          </cell>
          <cell r="D1446" t="str">
            <v>MKS Orlicz Suchedniów</v>
          </cell>
        </row>
        <row r="1447">
          <cell r="A1447" t="str">
            <v>P4027</v>
          </cell>
          <cell r="B1447" t="str">
            <v>Izabela</v>
          </cell>
          <cell r="C1447" t="str">
            <v>PAJEK</v>
          </cell>
          <cell r="D1447" t="str">
            <v>MKS Orlicz Suchedniów</v>
          </cell>
        </row>
        <row r="1448">
          <cell r="A1448" t="str">
            <v>P4029</v>
          </cell>
          <cell r="B1448" t="str">
            <v>Kamil</v>
          </cell>
          <cell r="C1448" t="str">
            <v>PAJEK</v>
          </cell>
          <cell r="D1448" t="str">
            <v>MKS Orlicz Suchedniów</v>
          </cell>
        </row>
        <row r="1449">
          <cell r="A1449" t="str">
            <v>P5376</v>
          </cell>
          <cell r="B1449" t="str">
            <v>Maksym</v>
          </cell>
          <cell r="C1449" t="str">
            <v>PAJEK</v>
          </cell>
          <cell r="D1449" t="str">
            <v>MKS Orlicz Suchedniów</v>
          </cell>
        </row>
        <row r="1450">
          <cell r="A1450" t="str">
            <v>P5076</v>
          </cell>
          <cell r="B1450" t="str">
            <v>Mateusz</v>
          </cell>
          <cell r="C1450" t="str">
            <v>PAKŁOS</v>
          </cell>
          <cell r="D1450" t="str">
            <v>UKSB Volant Mielec</v>
          </cell>
        </row>
        <row r="1451">
          <cell r="A1451" t="str">
            <v>P4885</v>
          </cell>
          <cell r="B1451" t="str">
            <v>Michał</v>
          </cell>
          <cell r="C1451" t="str">
            <v>PAKOSZ</v>
          </cell>
          <cell r="D1451" t="str">
            <v>KS Chojnik Jelenia Góra</v>
          </cell>
        </row>
        <row r="1452">
          <cell r="A1452" t="str">
            <v>P4954</v>
          </cell>
          <cell r="B1452" t="str">
            <v>Mariusz</v>
          </cell>
          <cell r="C1452" t="str">
            <v>PAKULSKI</v>
          </cell>
          <cell r="D1452" t="str">
            <v>----</v>
          </cell>
        </row>
        <row r="1453">
          <cell r="A1453" t="str">
            <v>P5423</v>
          </cell>
          <cell r="B1453" t="str">
            <v>Natalia</v>
          </cell>
          <cell r="C1453" t="str">
            <v>PALEWICZ</v>
          </cell>
          <cell r="D1453" t="str">
            <v>KS Chojnik Jelenia Góra</v>
          </cell>
        </row>
        <row r="1454">
          <cell r="A1454" t="str">
            <v>P1309</v>
          </cell>
          <cell r="B1454" t="str">
            <v>Wojciech</v>
          </cell>
          <cell r="C1454" t="str">
            <v>PALIKIJ</v>
          </cell>
          <cell r="D1454" t="str">
            <v>UKS Unia Bieruń</v>
          </cell>
        </row>
        <row r="1455">
          <cell r="A1455" t="str">
            <v>P3555</v>
          </cell>
          <cell r="B1455" t="str">
            <v>Kinga</v>
          </cell>
          <cell r="C1455" t="str">
            <v>PALONKA</v>
          </cell>
          <cell r="D1455" t="str">
            <v>UKS Kiko Zamość</v>
          </cell>
        </row>
        <row r="1456">
          <cell r="A1456" t="str">
            <v>P4834</v>
          </cell>
          <cell r="B1456" t="str">
            <v>Jerzy</v>
          </cell>
          <cell r="C1456" t="str">
            <v>PAŁASZ</v>
          </cell>
          <cell r="D1456" t="str">
            <v>----</v>
          </cell>
        </row>
        <row r="1457">
          <cell r="A1457" t="str">
            <v>P5348</v>
          </cell>
          <cell r="B1457" t="str">
            <v>Wojciech</v>
          </cell>
          <cell r="C1457" t="str">
            <v>PAŁCZYŃSKI</v>
          </cell>
          <cell r="D1457" t="str">
            <v>UKS Kiko Zamość</v>
          </cell>
        </row>
        <row r="1458">
          <cell r="A1458" t="str">
            <v>P4274</v>
          </cell>
          <cell r="B1458" t="str">
            <v>Maciej</v>
          </cell>
          <cell r="C1458" t="str">
            <v>PAŁKA</v>
          </cell>
          <cell r="D1458" t="str">
            <v>KS Wesoła Warszawa</v>
          </cell>
        </row>
        <row r="1459">
          <cell r="A1459" t="str">
            <v>P5255</v>
          </cell>
          <cell r="B1459" t="str">
            <v>Michał</v>
          </cell>
          <cell r="C1459" t="str">
            <v>PAŁKA</v>
          </cell>
          <cell r="D1459" t="str">
            <v>KS Wesoła Warszawa</v>
          </cell>
        </row>
        <row r="1460">
          <cell r="A1460" t="str">
            <v>P4884</v>
          </cell>
          <cell r="B1460" t="str">
            <v>Patryk</v>
          </cell>
          <cell r="C1460" t="str">
            <v>PANASIEWICZ</v>
          </cell>
          <cell r="D1460" t="str">
            <v>KS Chojnik Jelenia Góra</v>
          </cell>
        </row>
        <row r="1461">
          <cell r="A1461" t="str">
            <v>P5424</v>
          </cell>
          <cell r="B1461" t="str">
            <v>Sandra</v>
          </cell>
          <cell r="C1461" t="str">
            <v>PANASIEWICZ</v>
          </cell>
          <cell r="D1461" t="str">
            <v>KS Chojnik Jelenia Góra</v>
          </cell>
        </row>
        <row r="1462">
          <cell r="A1462" t="str">
            <v>P4495</v>
          </cell>
          <cell r="B1462" t="str">
            <v>Magdalena</v>
          </cell>
          <cell r="C1462" t="str">
            <v>PANOWICZ</v>
          </cell>
          <cell r="D1462" t="str">
            <v>AZSWAT Warszawa</v>
          </cell>
        </row>
        <row r="1463">
          <cell r="A1463" t="str">
            <v>P4523</v>
          </cell>
          <cell r="B1463" t="str">
            <v>Paulina</v>
          </cell>
          <cell r="C1463" t="str">
            <v>PAPIERAK</v>
          </cell>
          <cell r="D1463" t="str">
            <v>KKS Ruch Piotrków Tryb.</v>
          </cell>
        </row>
        <row r="1464">
          <cell r="A1464" t="str">
            <v>P2838</v>
          </cell>
          <cell r="B1464" t="str">
            <v>Aleksandra</v>
          </cell>
          <cell r="C1464" t="str">
            <v>PAPRZYCKA</v>
          </cell>
          <cell r="D1464" t="str">
            <v>MKB Lednik Miastko</v>
          </cell>
        </row>
        <row r="1465">
          <cell r="A1465" t="str">
            <v>P4202</v>
          </cell>
          <cell r="B1465" t="str">
            <v>Bartłomiej</v>
          </cell>
          <cell r="C1465" t="str">
            <v>PARYSZ</v>
          </cell>
          <cell r="D1465" t="str">
            <v>UKS Unia Bieruń</v>
          </cell>
        </row>
        <row r="1466">
          <cell r="A1466" t="str">
            <v>P4197</v>
          </cell>
          <cell r="B1466" t="str">
            <v>Zuzanna</v>
          </cell>
          <cell r="C1466" t="str">
            <v>PARYSZ</v>
          </cell>
          <cell r="D1466" t="str">
            <v>UKS Unia Bieruń</v>
          </cell>
        </row>
        <row r="1467">
          <cell r="A1467" t="str">
            <v>P4611</v>
          </cell>
          <cell r="B1467" t="str">
            <v>Dorian</v>
          </cell>
          <cell r="C1467" t="str">
            <v>PASTERNAK</v>
          </cell>
          <cell r="D1467" t="str">
            <v>UKSOSIR Badminton Sławno</v>
          </cell>
        </row>
        <row r="1468">
          <cell r="A1468" t="str">
            <v>P1874</v>
          </cell>
          <cell r="B1468" t="str">
            <v>Justyna</v>
          </cell>
          <cell r="C1468" t="str">
            <v>PASTERNAK</v>
          </cell>
          <cell r="D1468" t="str">
            <v>LKS Technik Głubczyce</v>
          </cell>
        </row>
        <row r="1469">
          <cell r="A1469" t="str">
            <v>P1086</v>
          </cell>
          <cell r="B1469" t="str">
            <v>Andrzej</v>
          </cell>
          <cell r="C1469" t="str">
            <v>PASTUSZAK</v>
          </cell>
          <cell r="D1469" t="str">
            <v>----</v>
          </cell>
        </row>
        <row r="1470">
          <cell r="A1470" t="str">
            <v>P5370</v>
          </cell>
          <cell r="B1470" t="str">
            <v>Jakub</v>
          </cell>
          <cell r="C1470" t="str">
            <v>PASZKIEWICZ</v>
          </cell>
          <cell r="D1470" t="str">
            <v>MMKS Gdańsk</v>
          </cell>
        </row>
        <row r="1471">
          <cell r="A1471" t="str">
            <v>P3603</v>
          </cell>
          <cell r="B1471" t="str">
            <v>Bartosz</v>
          </cell>
          <cell r="C1471" t="str">
            <v>PASZKOWSKI</v>
          </cell>
          <cell r="D1471" t="str">
            <v>KS Chojnik Jelenia Góra</v>
          </cell>
        </row>
        <row r="1472">
          <cell r="A1472" t="str">
            <v>P4442</v>
          </cell>
          <cell r="B1472" t="str">
            <v>Izabela</v>
          </cell>
          <cell r="C1472" t="str">
            <v>PATRZAŁEK</v>
          </cell>
          <cell r="D1472" t="str">
            <v>AZSAGH Kraków</v>
          </cell>
        </row>
        <row r="1473">
          <cell r="A1473" t="str">
            <v>P5018</v>
          </cell>
          <cell r="B1473" t="str">
            <v>Ida</v>
          </cell>
          <cell r="C1473" t="str">
            <v>PATURY</v>
          </cell>
          <cell r="D1473" t="str">
            <v>KKS Ruch Piotrków Tryb.</v>
          </cell>
        </row>
        <row r="1474">
          <cell r="A1474" t="str">
            <v>P4808</v>
          </cell>
          <cell r="B1474" t="str">
            <v>Mikołaj</v>
          </cell>
          <cell r="C1474" t="str">
            <v>PAWEŁCZYK</v>
          </cell>
          <cell r="D1474" t="str">
            <v>AZSWAT Warszawa</v>
          </cell>
        </row>
        <row r="1475">
          <cell r="A1475" t="str">
            <v>P5349</v>
          </cell>
          <cell r="B1475" t="str">
            <v>Małgorzata</v>
          </cell>
          <cell r="C1475" t="str">
            <v>PAWLUK</v>
          </cell>
          <cell r="D1475" t="str">
            <v>UKS Kiko Zamość</v>
          </cell>
        </row>
        <row r="1476">
          <cell r="A1476" t="str">
            <v>P0530</v>
          </cell>
          <cell r="B1476" t="str">
            <v>Ryszard</v>
          </cell>
          <cell r="C1476" t="str">
            <v>PAWLUK</v>
          </cell>
          <cell r="D1476" t="str">
            <v>----</v>
          </cell>
        </row>
        <row r="1477">
          <cell r="A1477" t="str">
            <v>P4216</v>
          </cell>
          <cell r="B1477" t="str">
            <v>Bartosz</v>
          </cell>
          <cell r="C1477" t="str">
            <v>PAŹDZIOR</v>
          </cell>
          <cell r="D1477" t="str">
            <v>MUKS 5 Chełm</v>
          </cell>
        </row>
        <row r="1478">
          <cell r="A1478" t="str">
            <v>P0311</v>
          </cell>
          <cell r="B1478" t="str">
            <v>Hubert</v>
          </cell>
          <cell r="C1478" t="str">
            <v>PĄCZEK</v>
          </cell>
          <cell r="D1478" t="str">
            <v>AZSAGH Kraków</v>
          </cell>
        </row>
        <row r="1479">
          <cell r="A1479" t="str">
            <v>P4629</v>
          </cell>
          <cell r="B1479" t="str">
            <v>Klaudia</v>
          </cell>
          <cell r="C1479" t="str">
            <v>PEPLIŃSKA</v>
          </cell>
          <cell r="D1479" t="str">
            <v>ULKS U-2 Lotka Bytów</v>
          </cell>
        </row>
        <row r="1480">
          <cell r="A1480" t="str">
            <v>P5267</v>
          </cell>
          <cell r="B1480" t="str">
            <v>Lech</v>
          </cell>
          <cell r="C1480" t="str">
            <v>PERKO</v>
          </cell>
          <cell r="D1480" t="str">
            <v>----</v>
          </cell>
        </row>
        <row r="1481">
          <cell r="A1481" t="str">
            <v>P4783</v>
          </cell>
          <cell r="B1481" t="str">
            <v>Jacek</v>
          </cell>
          <cell r="C1481" t="str">
            <v>PERSONA</v>
          </cell>
          <cell r="D1481" t="str">
            <v>----</v>
          </cell>
        </row>
        <row r="1482">
          <cell r="A1482" t="str">
            <v>P2342</v>
          </cell>
          <cell r="B1482" t="str">
            <v>Martyna</v>
          </cell>
          <cell r="C1482" t="str">
            <v>PERSONA</v>
          </cell>
          <cell r="D1482" t="str">
            <v>MKS Orlicz Suchedniów</v>
          </cell>
        </row>
        <row r="1483">
          <cell r="A1483" t="str">
            <v>P2183</v>
          </cell>
          <cell r="B1483" t="str">
            <v>Tomasz</v>
          </cell>
          <cell r="C1483" t="str">
            <v>PERSONA</v>
          </cell>
          <cell r="D1483" t="str">
            <v>MKS Orlicz Suchedniów</v>
          </cell>
        </row>
        <row r="1484">
          <cell r="A1484" t="str">
            <v>P1497</v>
          </cell>
          <cell r="B1484" t="str">
            <v>Jacek</v>
          </cell>
          <cell r="C1484" t="str">
            <v>PĘKACKI</v>
          </cell>
          <cell r="D1484" t="str">
            <v>----</v>
          </cell>
        </row>
        <row r="1485">
          <cell r="A1485" t="str">
            <v>P2520</v>
          </cell>
          <cell r="B1485" t="str">
            <v>Marta</v>
          </cell>
          <cell r="C1485" t="str">
            <v>PĘKALA</v>
          </cell>
          <cell r="D1485" t="str">
            <v>AZSAGH Kraków</v>
          </cell>
        </row>
        <row r="1486">
          <cell r="A1486" t="str">
            <v>P5120</v>
          </cell>
          <cell r="B1486" t="str">
            <v>Dagmara</v>
          </cell>
          <cell r="C1486" t="str">
            <v>PĘKAŁA</v>
          </cell>
          <cell r="D1486" t="str">
            <v>UKS Plesbad Pszczyna</v>
          </cell>
        </row>
        <row r="1487">
          <cell r="A1487" t="str">
            <v>P5472</v>
          </cell>
          <cell r="B1487" t="str">
            <v>Maja</v>
          </cell>
          <cell r="C1487" t="str">
            <v>PIASECKA</v>
          </cell>
          <cell r="D1487" t="str">
            <v>UKS 70 Płock</v>
          </cell>
        </row>
        <row r="1488">
          <cell r="A1488" t="str">
            <v>P4782</v>
          </cell>
          <cell r="B1488" t="str">
            <v>Andrzej</v>
          </cell>
          <cell r="C1488" t="str">
            <v>PIĄTEK</v>
          </cell>
          <cell r="D1488" t="str">
            <v>----</v>
          </cell>
        </row>
        <row r="1489">
          <cell r="A1489" t="str">
            <v>P3300</v>
          </cell>
          <cell r="B1489" t="str">
            <v>Dawid</v>
          </cell>
          <cell r="C1489" t="str">
            <v>PIĄTEK</v>
          </cell>
          <cell r="D1489" t="str">
            <v>UKSB Volant Mielec</v>
          </cell>
        </row>
        <row r="1490">
          <cell r="A1490" t="str">
            <v>P5629</v>
          </cell>
          <cell r="B1490" t="str">
            <v>Konrad</v>
          </cell>
          <cell r="C1490" t="str">
            <v>PIECH</v>
          </cell>
          <cell r="D1490" t="str">
            <v>UKS Hubal Białystok</v>
          </cell>
        </row>
        <row r="1491">
          <cell r="A1491" t="str">
            <v>P3093</v>
          </cell>
          <cell r="B1491" t="str">
            <v>Sławomir</v>
          </cell>
          <cell r="C1491" t="str">
            <v>PIECHNIK</v>
          </cell>
          <cell r="D1491" t="str">
            <v>----</v>
          </cell>
        </row>
        <row r="1492">
          <cell r="A1492" t="str">
            <v>P3706</v>
          </cell>
          <cell r="B1492" t="str">
            <v>Łukasz</v>
          </cell>
          <cell r="C1492" t="str">
            <v>PIECUCH</v>
          </cell>
          <cell r="D1492" t="str">
            <v>UKS Orliki Ropica Polska</v>
          </cell>
        </row>
        <row r="1493">
          <cell r="A1493" t="str">
            <v>P3707</v>
          </cell>
          <cell r="B1493" t="str">
            <v>Bartosz</v>
          </cell>
          <cell r="C1493" t="str">
            <v>PIEKARZ</v>
          </cell>
          <cell r="D1493" t="str">
            <v>UKS Orliki Ropica Polska</v>
          </cell>
        </row>
        <row r="1494">
          <cell r="A1494" t="str">
            <v>P5562</v>
          </cell>
          <cell r="B1494" t="str">
            <v>Szymon</v>
          </cell>
          <cell r="C1494" t="str">
            <v>PIEKARZ</v>
          </cell>
          <cell r="D1494" t="str">
            <v>UKS Orliki Ropica Polska</v>
          </cell>
        </row>
        <row r="1495">
          <cell r="A1495" t="str">
            <v>P0199</v>
          </cell>
          <cell r="B1495" t="str">
            <v>Maciej</v>
          </cell>
          <cell r="C1495" t="str">
            <v>PIEKŁO</v>
          </cell>
          <cell r="D1495" t="str">
            <v>AZSAGH Kraków</v>
          </cell>
        </row>
        <row r="1496">
          <cell r="A1496" t="str">
            <v>P4830</v>
          </cell>
          <cell r="B1496" t="str">
            <v>Zdzisław</v>
          </cell>
          <cell r="C1496" t="str">
            <v>PIEKOSZEWSKI</v>
          </cell>
          <cell r="D1496" t="str">
            <v>----</v>
          </cell>
        </row>
        <row r="1497">
          <cell r="A1497" t="str">
            <v>P5137</v>
          </cell>
          <cell r="B1497" t="str">
            <v>Krystian</v>
          </cell>
          <cell r="C1497" t="str">
            <v>PIELACIŃSKI</v>
          </cell>
          <cell r="D1497" t="str">
            <v>KS Masovia Płock</v>
          </cell>
        </row>
        <row r="1498">
          <cell r="A1498" t="str">
            <v>P0959</v>
          </cell>
          <cell r="B1498" t="str">
            <v>Paweł</v>
          </cell>
          <cell r="C1498" t="str">
            <v>PIELUSZYŃSKI</v>
          </cell>
          <cell r="D1498" t="str">
            <v>----</v>
          </cell>
        </row>
        <row r="1499">
          <cell r="A1499" t="str">
            <v>P2640</v>
          </cell>
          <cell r="B1499" t="str">
            <v>Patrycja</v>
          </cell>
          <cell r="C1499" t="str">
            <v>PIEPRZAK</v>
          </cell>
          <cell r="D1499" t="str">
            <v>UKS Sokół Ropczyce</v>
          </cell>
        </row>
        <row r="1500">
          <cell r="A1500" t="str">
            <v>P4684</v>
          </cell>
          <cell r="B1500" t="str">
            <v>Dominika</v>
          </cell>
          <cell r="C1500" t="str">
            <v>PIERÓG</v>
          </cell>
          <cell r="D1500" t="str">
            <v>UKSB Volant Mielec</v>
          </cell>
        </row>
        <row r="1501">
          <cell r="A1501" t="str">
            <v>P5009</v>
          </cell>
          <cell r="B1501" t="str">
            <v>Olga</v>
          </cell>
          <cell r="C1501" t="str">
            <v>PIESTRAK</v>
          </cell>
          <cell r="D1501" t="str">
            <v>----</v>
          </cell>
        </row>
        <row r="1502">
          <cell r="A1502" t="str">
            <v>P5665</v>
          </cell>
          <cell r="B1502" t="str">
            <v>Karolina</v>
          </cell>
          <cell r="C1502" t="str">
            <v>PIETNICA</v>
          </cell>
          <cell r="D1502" t="str">
            <v>UKS Jagiellonka Medyka</v>
          </cell>
        </row>
        <row r="1503">
          <cell r="A1503" t="str">
            <v>P5049</v>
          </cell>
          <cell r="B1503" t="str">
            <v>Patryk</v>
          </cell>
          <cell r="C1503" t="str">
            <v>PIETRAS</v>
          </cell>
          <cell r="D1503" t="str">
            <v>UKSB Volant Mielec</v>
          </cell>
        </row>
        <row r="1504">
          <cell r="A1504" t="str">
            <v>P4160</v>
          </cell>
          <cell r="B1504" t="str">
            <v>Kinga</v>
          </cell>
          <cell r="C1504" t="str">
            <v>PIETRUSIEWICZ</v>
          </cell>
          <cell r="D1504" t="str">
            <v>UKS Iskra Babimost</v>
          </cell>
        </row>
        <row r="1505">
          <cell r="A1505" t="str">
            <v>P5419</v>
          </cell>
          <cell r="B1505" t="str">
            <v>Jarosław</v>
          </cell>
          <cell r="C1505" t="str">
            <v>PIETRUSZKA</v>
          </cell>
          <cell r="D1505" t="str">
            <v>----</v>
          </cell>
        </row>
        <row r="1506">
          <cell r="A1506" t="str">
            <v>P5540</v>
          </cell>
          <cell r="B1506" t="str">
            <v>Joanna</v>
          </cell>
          <cell r="C1506" t="str">
            <v>PIETRUSZKA</v>
          </cell>
          <cell r="D1506" t="str">
            <v>UKS Junior Wrzosowa</v>
          </cell>
        </row>
        <row r="1507">
          <cell r="A1507" t="str">
            <v>P3471</v>
          </cell>
          <cell r="B1507" t="str">
            <v>Karolina</v>
          </cell>
          <cell r="C1507" t="str">
            <v>PIETRUSZKA</v>
          </cell>
          <cell r="D1507" t="str">
            <v>UKSOSIR Badminton Sławno</v>
          </cell>
        </row>
        <row r="1508">
          <cell r="A1508" t="str">
            <v>P3246</v>
          </cell>
          <cell r="B1508" t="str">
            <v>Mateusz</v>
          </cell>
          <cell r="C1508" t="str">
            <v>PIETRUSZKA</v>
          </cell>
          <cell r="D1508" t="str">
            <v>KS Chojnik Jelenia Góra</v>
          </cell>
        </row>
        <row r="1509">
          <cell r="A1509" t="str">
            <v>P0987</v>
          </cell>
          <cell r="B1509" t="str">
            <v>Bartosz</v>
          </cell>
          <cell r="C1509" t="str">
            <v>PIETRYJA</v>
          </cell>
          <cell r="D1509" t="str">
            <v>UKS Plesbad Pszczyna</v>
          </cell>
        </row>
        <row r="1510">
          <cell r="A1510" t="str">
            <v>P0986</v>
          </cell>
          <cell r="B1510" t="str">
            <v>Małgorzata</v>
          </cell>
          <cell r="C1510" t="str">
            <v>PIETRYJA</v>
          </cell>
          <cell r="D1510" t="str">
            <v>UKS Plesbad Pszczyna</v>
          </cell>
        </row>
        <row r="1511">
          <cell r="A1511" t="str">
            <v>P1929</v>
          </cell>
          <cell r="B1511" t="str">
            <v>Paweł</v>
          </cell>
          <cell r="C1511" t="str">
            <v>PIETRYJA</v>
          </cell>
          <cell r="D1511" t="str">
            <v>UKS Plesbad Pszczyna</v>
          </cell>
        </row>
        <row r="1512">
          <cell r="A1512" t="str">
            <v>P4759</v>
          </cell>
          <cell r="B1512" t="str">
            <v>Martyna</v>
          </cell>
          <cell r="C1512" t="str">
            <v>PIETRZAK</v>
          </cell>
          <cell r="D1512" t="str">
            <v>MLKS Solec Kuj.</v>
          </cell>
        </row>
        <row r="1513">
          <cell r="A1513" t="str">
            <v>P4758</v>
          </cell>
          <cell r="B1513" t="str">
            <v>Natalia</v>
          </cell>
          <cell r="C1513" t="str">
            <v>PIETRZAK</v>
          </cell>
          <cell r="D1513" t="str">
            <v>MLKS Solec Kuj.</v>
          </cell>
        </row>
        <row r="1514">
          <cell r="A1514" t="str">
            <v>P4392</v>
          </cell>
          <cell r="B1514" t="str">
            <v>Karol</v>
          </cell>
          <cell r="C1514" t="str">
            <v>PIKUŁA</v>
          </cell>
          <cell r="D1514" t="str">
            <v>UKS Hubal Białystok</v>
          </cell>
        </row>
        <row r="1515">
          <cell r="A1515" t="str">
            <v>P3571</v>
          </cell>
          <cell r="B1515" t="str">
            <v>Klaudia</v>
          </cell>
          <cell r="C1515" t="str">
            <v>PIKUZIŃSKA</v>
          </cell>
          <cell r="D1515" t="str">
            <v>UKS Kiko Zamość</v>
          </cell>
        </row>
        <row r="1516">
          <cell r="A1516" t="str">
            <v>P4739</v>
          </cell>
          <cell r="B1516" t="str">
            <v>Aleksandra</v>
          </cell>
          <cell r="C1516" t="str">
            <v>PILARSKA</v>
          </cell>
          <cell r="D1516" t="str">
            <v>UKS Kometa Sianów</v>
          </cell>
        </row>
        <row r="1517">
          <cell r="A1517" t="str">
            <v>P4819</v>
          </cell>
          <cell r="B1517" t="str">
            <v>Justyna</v>
          </cell>
          <cell r="C1517" t="str">
            <v>PILARSKA</v>
          </cell>
          <cell r="D1517" t="str">
            <v>MKS Spartakus Niepołomice</v>
          </cell>
        </row>
        <row r="1518">
          <cell r="A1518" t="str">
            <v>P3098</v>
          </cell>
          <cell r="B1518" t="str">
            <v>Robert</v>
          </cell>
          <cell r="C1518" t="str">
            <v>PILNY</v>
          </cell>
          <cell r="D1518" t="str">
            <v>----</v>
          </cell>
        </row>
        <row r="1519">
          <cell r="A1519" t="str">
            <v>P5050</v>
          </cell>
          <cell r="B1519" t="str">
            <v>Romuald</v>
          </cell>
          <cell r="C1519" t="str">
            <v>PILUCH</v>
          </cell>
          <cell r="D1519" t="str">
            <v>----</v>
          </cell>
        </row>
        <row r="1520">
          <cell r="A1520" t="str">
            <v>P5588</v>
          </cell>
          <cell r="B1520" t="str">
            <v>Aleksandra</v>
          </cell>
          <cell r="C1520" t="str">
            <v>PIOTROWSKA</v>
          </cell>
          <cell r="D1520" t="str">
            <v>BKS Kolejarz Częstochowa</v>
          </cell>
        </row>
        <row r="1521">
          <cell r="A1521" t="str">
            <v>P1946</v>
          </cell>
          <cell r="B1521" t="str">
            <v>Ewa</v>
          </cell>
          <cell r="C1521" t="str">
            <v>PIOTROWSKA</v>
          </cell>
          <cell r="D1521" t="str">
            <v>UKS Hubal Białystok</v>
          </cell>
        </row>
        <row r="1522">
          <cell r="A1522" t="str">
            <v>P5195</v>
          </cell>
          <cell r="B1522" t="str">
            <v>Monika</v>
          </cell>
          <cell r="C1522" t="str">
            <v>PIOTROWSKA</v>
          </cell>
          <cell r="D1522" t="str">
            <v>UKS Kiko Zamość</v>
          </cell>
        </row>
        <row r="1523">
          <cell r="A1523" t="str">
            <v>P4482</v>
          </cell>
          <cell r="B1523" t="str">
            <v>Oliwia</v>
          </cell>
          <cell r="C1523" t="str">
            <v>PIOTROWSKA</v>
          </cell>
          <cell r="D1523" t="str">
            <v>UKS Kiko Zamość</v>
          </cell>
        </row>
        <row r="1524">
          <cell r="A1524" t="str">
            <v>P5350</v>
          </cell>
          <cell r="B1524" t="str">
            <v>Miłosz</v>
          </cell>
          <cell r="C1524" t="str">
            <v>PIOTROWSKI</v>
          </cell>
          <cell r="D1524" t="str">
            <v>UKS Kiko Zamość</v>
          </cell>
        </row>
        <row r="1525">
          <cell r="A1525" t="str">
            <v>P4762</v>
          </cell>
          <cell r="B1525" t="str">
            <v>Zuzanna</v>
          </cell>
          <cell r="C1525" t="str">
            <v>PIÓRO</v>
          </cell>
          <cell r="D1525" t="str">
            <v>UKS 25 Kielce</v>
          </cell>
        </row>
        <row r="1526">
          <cell r="A1526" t="str">
            <v>P4183</v>
          </cell>
          <cell r="B1526" t="str">
            <v>Michał</v>
          </cell>
          <cell r="C1526" t="str">
            <v>PIRECKI</v>
          </cell>
          <cell r="D1526" t="str">
            <v>BKS Kolejarz Częstochowa</v>
          </cell>
        </row>
        <row r="1527">
          <cell r="A1527" t="str">
            <v>P3533</v>
          </cell>
          <cell r="B1527" t="str">
            <v>Magdalena</v>
          </cell>
          <cell r="C1527" t="str">
            <v>PIRZEWSKA</v>
          </cell>
          <cell r="D1527" t="str">
            <v>ZKB Maced Polanów</v>
          </cell>
        </row>
        <row r="1528">
          <cell r="A1528" t="str">
            <v>P4856</v>
          </cell>
          <cell r="B1528" t="str">
            <v>Kamil</v>
          </cell>
          <cell r="C1528" t="str">
            <v>PISZCZATOWSKI</v>
          </cell>
          <cell r="D1528" t="str">
            <v>LUKS Badminton Choroszcz</v>
          </cell>
        </row>
        <row r="1529">
          <cell r="A1529" t="str">
            <v>P3435</v>
          </cell>
          <cell r="B1529" t="str">
            <v>Rafał</v>
          </cell>
          <cell r="C1529" t="str">
            <v>PIŚNIAK</v>
          </cell>
          <cell r="D1529" t="str">
            <v>MMKS Kędzierzyn-Koźle</v>
          </cell>
        </row>
        <row r="1530">
          <cell r="A1530" t="str">
            <v>P5447</v>
          </cell>
          <cell r="B1530" t="str">
            <v>Jakub</v>
          </cell>
          <cell r="C1530" t="str">
            <v>PITURA</v>
          </cell>
          <cell r="D1530" t="str">
            <v>KKS Warmia Olsztyn</v>
          </cell>
        </row>
        <row r="1531">
          <cell r="A1531" t="str">
            <v>P3769</v>
          </cell>
          <cell r="B1531" t="str">
            <v>Grzegorz</v>
          </cell>
          <cell r="C1531" t="str">
            <v>PIWOWAR</v>
          </cell>
          <cell r="D1531" t="str">
            <v>ULKS Łączna</v>
          </cell>
        </row>
        <row r="1532">
          <cell r="A1532" t="str">
            <v>P5439</v>
          </cell>
          <cell r="B1532" t="str">
            <v>Kacper</v>
          </cell>
          <cell r="C1532" t="str">
            <v>PIWOWAR</v>
          </cell>
          <cell r="D1532" t="str">
            <v>ULKS Łączna</v>
          </cell>
        </row>
        <row r="1533">
          <cell r="A1533" t="str">
            <v>P5438</v>
          </cell>
          <cell r="B1533" t="str">
            <v>Marcin</v>
          </cell>
          <cell r="C1533" t="str">
            <v>PIWOWAR</v>
          </cell>
          <cell r="D1533" t="str">
            <v>ULKS Łączna</v>
          </cell>
        </row>
        <row r="1534">
          <cell r="A1534" t="str">
            <v>P5242</v>
          </cell>
          <cell r="B1534" t="str">
            <v>Krzysztof</v>
          </cell>
          <cell r="C1534" t="str">
            <v>PIWOWARSKI</v>
          </cell>
          <cell r="D1534" t="str">
            <v>UKS 2 Sobótka</v>
          </cell>
        </row>
        <row r="1535">
          <cell r="A1535" t="str">
            <v>P5025</v>
          </cell>
          <cell r="B1535" t="str">
            <v>Jakub</v>
          </cell>
          <cell r="C1535" t="str">
            <v>PLASZCZYK</v>
          </cell>
          <cell r="D1535" t="str">
            <v>MKS Strzelce Opolskie</v>
          </cell>
        </row>
        <row r="1536">
          <cell r="A1536" t="str">
            <v>P3099</v>
          </cell>
          <cell r="B1536" t="str">
            <v>Monika</v>
          </cell>
          <cell r="C1536" t="str">
            <v>PLATA</v>
          </cell>
          <cell r="D1536" t="str">
            <v>----</v>
          </cell>
        </row>
        <row r="1537">
          <cell r="A1537" t="str">
            <v>P5017</v>
          </cell>
          <cell r="B1537" t="str">
            <v>Kamila</v>
          </cell>
          <cell r="C1537" t="str">
            <v>PLEZIA</v>
          </cell>
          <cell r="D1537" t="str">
            <v>KKS Ruch Piotrków Tryb.</v>
          </cell>
        </row>
        <row r="1538">
          <cell r="A1538" t="str">
            <v>P5458</v>
          </cell>
          <cell r="B1538" t="str">
            <v>Michał</v>
          </cell>
          <cell r="C1538" t="str">
            <v>PLISKOWSKI</v>
          </cell>
          <cell r="D1538" t="str">
            <v>MKB Lednik Miastko</v>
          </cell>
        </row>
        <row r="1539">
          <cell r="A1539" t="str">
            <v>P 075</v>
          </cell>
          <cell r="B1539" t="str">
            <v>Damian</v>
          </cell>
          <cell r="C1539" t="str">
            <v>PŁAWECKI</v>
          </cell>
          <cell r="D1539" t="str">
            <v>AZSAGH Kraków</v>
          </cell>
        </row>
        <row r="1540">
          <cell r="A1540" t="str">
            <v>P3965</v>
          </cell>
          <cell r="B1540" t="str">
            <v>Mateusz</v>
          </cell>
          <cell r="C1540" t="str">
            <v>PŁAWECKI</v>
          </cell>
          <cell r="D1540" t="str">
            <v>AZSAGH Kraków</v>
          </cell>
        </row>
        <row r="1541">
          <cell r="A1541" t="str">
            <v>P5490</v>
          </cell>
          <cell r="B1541" t="str">
            <v>Radosław</v>
          </cell>
          <cell r="C1541" t="str">
            <v>PŁAWECKI</v>
          </cell>
          <cell r="D1541" t="str">
            <v>UKS Plesbad Pszczyna</v>
          </cell>
        </row>
        <row r="1542">
          <cell r="A1542" t="str">
            <v>P3934</v>
          </cell>
          <cell r="B1542" t="str">
            <v>Patryk</v>
          </cell>
          <cell r="C1542" t="str">
            <v>PŁAZA</v>
          </cell>
          <cell r="D1542" t="str">
            <v>UKS Smecz Bogatynia</v>
          </cell>
        </row>
        <row r="1543">
          <cell r="A1543" t="str">
            <v>P4119</v>
          </cell>
          <cell r="B1543" t="str">
            <v>Kamil</v>
          </cell>
          <cell r="C1543" t="str">
            <v>PŁOCH</v>
          </cell>
          <cell r="D1543" t="str">
            <v>UKS Start Widełka</v>
          </cell>
        </row>
        <row r="1544">
          <cell r="A1544" t="str">
            <v>P4121</v>
          </cell>
          <cell r="B1544" t="str">
            <v>Konrad</v>
          </cell>
          <cell r="C1544" t="str">
            <v>PŁOCH</v>
          </cell>
          <cell r="D1544" t="str">
            <v>UKS Start Widełka</v>
          </cell>
        </row>
        <row r="1545">
          <cell r="A1545" t="str">
            <v>P4530</v>
          </cell>
          <cell r="B1545" t="str">
            <v>Krzysztof</v>
          </cell>
          <cell r="C1545" t="str">
            <v>PŁOCH</v>
          </cell>
          <cell r="D1545" t="str">
            <v>UKS Start Widełka</v>
          </cell>
        </row>
        <row r="1546">
          <cell r="A1546" t="str">
            <v>P5554</v>
          </cell>
          <cell r="B1546" t="str">
            <v>Daniel</v>
          </cell>
          <cell r="C1546" t="str">
            <v>PŁODZIEŃ</v>
          </cell>
          <cell r="D1546" t="str">
            <v>AZSAGH Kraków</v>
          </cell>
        </row>
        <row r="1547">
          <cell r="A1547" t="str">
            <v>P3627</v>
          </cell>
          <cell r="B1547" t="str">
            <v>Kamila</v>
          </cell>
          <cell r="C1547" t="str">
            <v>PŁODZIEŃ</v>
          </cell>
          <cell r="D1547" t="str">
            <v>SKB Piast Słupsk</v>
          </cell>
        </row>
        <row r="1548">
          <cell r="A1548" t="str">
            <v>P4642</v>
          </cell>
          <cell r="B1548" t="str">
            <v>Dawid</v>
          </cell>
          <cell r="C1548" t="str">
            <v>PŁOKARZ</v>
          </cell>
          <cell r="D1548" t="str">
            <v>OTB Lotka Ostrów Wlkp.</v>
          </cell>
        </row>
        <row r="1549">
          <cell r="A1549" t="str">
            <v>P5466</v>
          </cell>
          <cell r="B1549" t="str">
            <v>Wiktoria</v>
          </cell>
          <cell r="C1549" t="str">
            <v>PŁOSKONKA</v>
          </cell>
          <cell r="D1549" t="str">
            <v>KS Chojnik Jelenia Góra</v>
          </cell>
        </row>
        <row r="1550">
          <cell r="A1550" t="str">
            <v>P4572</v>
          </cell>
          <cell r="B1550" t="str">
            <v>Martyna</v>
          </cell>
          <cell r="C1550" t="str">
            <v>PŁOWUSZYŃSKA</v>
          </cell>
          <cell r="D1550" t="str">
            <v>UKS Smecz Bogatynia</v>
          </cell>
        </row>
        <row r="1551">
          <cell r="A1551" t="str">
            <v>P2012</v>
          </cell>
          <cell r="B1551" t="str">
            <v>Emilia</v>
          </cell>
          <cell r="C1551" t="str">
            <v>POCZTOWIAK</v>
          </cell>
          <cell r="D1551" t="str">
            <v>UKS Iskra Babimost</v>
          </cell>
        </row>
        <row r="1552">
          <cell r="A1552" t="str">
            <v>P0841</v>
          </cell>
          <cell r="B1552" t="str">
            <v>Natalia</v>
          </cell>
          <cell r="C1552" t="str">
            <v>POCZTOWIAK</v>
          </cell>
          <cell r="D1552" t="str">
            <v>LKS Technik Głubczyce</v>
          </cell>
        </row>
        <row r="1553">
          <cell r="A1553" t="str">
            <v>P4686</v>
          </cell>
          <cell r="B1553" t="str">
            <v>Artur</v>
          </cell>
          <cell r="C1553" t="str">
            <v>PODBIELSKI</v>
          </cell>
          <cell r="D1553" t="str">
            <v>LUKS Badminton Choroszcz</v>
          </cell>
        </row>
        <row r="1554">
          <cell r="A1554" t="str">
            <v>P3368</v>
          </cell>
          <cell r="B1554" t="str">
            <v>Mateusz</v>
          </cell>
          <cell r="C1554" t="str">
            <v>PODLEWSKI</v>
          </cell>
          <cell r="D1554" t="str">
            <v>KKS Ruch Piotrków Tryb.</v>
          </cell>
        </row>
        <row r="1555">
          <cell r="A1555" t="str">
            <v>P5385</v>
          </cell>
          <cell r="B1555" t="str">
            <v>Marcel</v>
          </cell>
          <cell r="C1555" t="str">
            <v>PODNIESIŃSKI</v>
          </cell>
          <cell r="D1555" t="str">
            <v>MKS Orlicz Suchedniów</v>
          </cell>
        </row>
        <row r="1556">
          <cell r="A1556" t="str">
            <v>P4286</v>
          </cell>
          <cell r="B1556" t="str">
            <v>Ewelina</v>
          </cell>
          <cell r="C1556" t="str">
            <v>PODZIEWSKA</v>
          </cell>
          <cell r="D1556" t="str">
            <v>SKB Suwałki</v>
          </cell>
        </row>
        <row r="1557">
          <cell r="A1557" t="str">
            <v>P0623</v>
          </cell>
          <cell r="B1557" t="str">
            <v>Mariusz</v>
          </cell>
          <cell r="C1557" t="str">
            <v>POGOŃ</v>
          </cell>
          <cell r="D1557" t="str">
            <v>AZSAGH Kraków</v>
          </cell>
        </row>
        <row r="1558">
          <cell r="A1558" t="str">
            <v>P4833</v>
          </cell>
          <cell r="B1558" t="str">
            <v>Łukasz</v>
          </cell>
          <cell r="C1558" t="str">
            <v>POHL</v>
          </cell>
          <cell r="D1558" t="str">
            <v>----</v>
          </cell>
        </row>
        <row r="1559">
          <cell r="A1559" t="str">
            <v>P0726</v>
          </cell>
          <cell r="B1559" t="str">
            <v>Przemysław</v>
          </cell>
          <cell r="C1559" t="str">
            <v>POHL</v>
          </cell>
          <cell r="D1559" t="str">
            <v>----</v>
          </cell>
        </row>
        <row r="1560">
          <cell r="A1560" t="str">
            <v>P4254</v>
          </cell>
          <cell r="B1560" t="str">
            <v>Daria</v>
          </cell>
          <cell r="C1560" t="str">
            <v>POKORSKA</v>
          </cell>
          <cell r="D1560" t="str">
            <v>UKS Kopernik Słupca</v>
          </cell>
        </row>
        <row r="1561">
          <cell r="A1561" t="str">
            <v>P4246</v>
          </cell>
          <cell r="B1561" t="str">
            <v>Klaudia</v>
          </cell>
          <cell r="C1561" t="str">
            <v>POKUSIŃSKA</v>
          </cell>
          <cell r="D1561" t="str">
            <v>KKS Ruch Piotrków Tryb.</v>
          </cell>
        </row>
        <row r="1562">
          <cell r="A1562" t="str">
            <v>P5051</v>
          </cell>
          <cell r="B1562" t="str">
            <v>Maciej</v>
          </cell>
          <cell r="C1562" t="str">
            <v>POLAK</v>
          </cell>
          <cell r="D1562" t="str">
            <v>----</v>
          </cell>
        </row>
        <row r="1563">
          <cell r="A1563" t="str">
            <v>P4325</v>
          </cell>
          <cell r="B1563" t="str">
            <v>Oskar</v>
          </cell>
          <cell r="C1563" t="str">
            <v>POLAK</v>
          </cell>
          <cell r="D1563" t="str">
            <v>UKS Jedynka Ruciane-Nida</v>
          </cell>
        </row>
        <row r="1564">
          <cell r="A1564" t="str">
            <v>P4726</v>
          </cell>
          <cell r="B1564" t="str">
            <v>Paweł</v>
          </cell>
          <cell r="C1564" t="str">
            <v>POLAKOWSKI</v>
          </cell>
          <cell r="D1564" t="str">
            <v>UKS Hubal Białystok</v>
          </cell>
        </row>
        <row r="1565">
          <cell r="A1565" t="str">
            <v>P4157</v>
          </cell>
          <cell r="B1565" t="str">
            <v>Natalia</v>
          </cell>
          <cell r="C1565" t="str">
            <v>POLASIK</v>
          </cell>
          <cell r="D1565" t="str">
            <v>UKS Lotka Lubiewo</v>
          </cell>
        </row>
        <row r="1566">
          <cell r="A1566" t="str">
            <v>P2686</v>
          </cell>
          <cell r="B1566" t="str">
            <v>Michał</v>
          </cell>
          <cell r="C1566" t="str">
            <v>POLEK</v>
          </cell>
          <cell r="D1566" t="str">
            <v>LKS Technik Głubczyce</v>
          </cell>
        </row>
        <row r="1567">
          <cell r="A1567" t="str">
            <v>P4367</v>
          </cell>
          <cell r="B1567" t="str">
            <v>Katarzyna</v>
          </cell>
          <cell r="C1567" t="str">
            <v>POLOCZEK</v>
          </cell>
          <cell r="D1567" t="str">
            <v>STB Energia Lubliniec</v>
          </cell>
        </row>
        <row r="1568">
          <cell r="A1568" t="str">
            <v>P4399</v>
          </cell>
          <cell r="B1568" t="str">
            <v>Aneta</v>
          </cell>
          <cell r="C1568" t="str">
            <v>POŁOŃSKA</v>
          </cell>
          <cell r="D1568" t="str">
            <v>UKS Siódemka Świebodzin</v>
          </cell>
        </row>
        <row r="1569">
          <cell r="A1569" t="str">
            <v>P0650</v>
          </cell>
          <cell r="B1569" t="str">
            <v>Paweł</v>
          </cell>
          <cell r="C1569" t="str">
            <v>POPENDA</v>
          </cell>
          <cell r="D1569" t="str">
            <v>BKS Kolejarz Częstochowa</v>
          </cell>
        </row>
        <row r="1570">
          <cell r="A1570" t="str">
            <v>P3904</v>
          </cell>
          <cell r="B1570" t="str">
            <v>Szymon</v>
          </cell>
          <cell r="C1570" t="str">
            <v>POPIOŁEK</v>
          </cell>
          <cell r="D1570" t="str">
            <v>----</v>
          </cell>
        </row>
        <row r="1571">
          <cell r="A1571" t="str">
            <v>P4324</v>
          </cell>
          <cell r="B1571" t="str">
            <v>Eryk</v>
          </cell>
          <cell r="C1571" t="str">
            <v>POPŁAWSKI</v>
          </cell>
          <cell r="D1571" t="str">
            <v>UKS Jedynka Ruciane-Nida</v>
          </cell>
        </row>
        <row r="1572">
          <cell r="A1572" t="str">
            <v>P0265</v>
          </cell>
          <cell r="B1572" t="str">
            <v>Kamil</v>
          </cell>
          <cell r="C1572" t="str">
            <v>POPŁAWSKI</v>
          </cell>
          <cell r="D1572" t="str">
            <v>----</v>
          </cell>
        </row>
        <row r="1573">
          <cell r="A1573" t="str">
            <v>P3283</v>
          </cell>
          <cell r="B1573" t="str">
            <v>Magdalena</v>
          </cell>
          <cell r="C1573" t="str">
            <v>POPRZECZKO</v>
          </cell>
          <cell r="D1573" t="str">
            <v>UKS Badminton Stare Babice</v>
          </cell>
        </row>
        <row r="1574">
          <cell r="A1574" t="str">
            <v>P2001</v>
          </cell>
          <cell r="B1574" t="str">
            <v>Martyna</v>
          </cell>
          <cell r="C1574" t="str">
            <v>POPRZECZKO</v>
          </cell>
          <cell r="D1574" t="str">
            <v>UKS Badminton Stare Babice</v>
          </cell>
        </row>
        <row r="1575">
          <cell r="A1575" t="str">
            <v>P0773</v>
          </cell>
          <cell r="B1575" t="str">
            <v>Wojciech</v>
          </cell>
          <cell r="C1575" t="str">
            <v>POSZELĘŻNY</v>
          </cell>
          <cell r="D1575" t="str">
            <v>LUKS Badminton Choroszcz</v>
          </cell>
        </row>
        <row r="1576">
          <cell r="A1576" t="str">
            <v>P1825</v>
          </cell>
          <cell r="B1576" t="str">
            <v>Paulina</v>
          </cell>
          <cell r="C1576" t="str">
            <v>POULAKOWSKA</v>
          </cell>
          <cell r="D1576" t="str">
            <v>SKB Suwałki</v>
          </cell>
        </row>
        <row r="1577">
          <cell r="A1577" t="str">
            <v>P1826</v>
          </cell>
          <cell r="B1577" t="str">
            <v>Maciej</v>
          </cell>
          <cell r="C1577" t="str">
            <v>POULAKOWSKI</v>
          </cell>
          <cell r="D1577" t="str">
            <v>SKB Suwałki</v>
          </cell>
        </row>
        <row r="1578">
          <cell r="A1578" t="str">
            <v>P5351</v>
          </cell>
          <cell r="B1578" t="str">
            <v>Norbert</v>
          </cell>
          <cell r="C1578" t="str">
            <v>POŹDZIK</v>
          </cell>
          <cell r="D1578" t="str">
            <v>UKS Kiko Zamość</v>
          </cell>
        </row>
        <row r="1579">
          <cell r="A1579" t="str">
            <v>P4363</v>
          </cell>
          <cell r="B1579" t="str">
            <v>Angelika</v>
          </cell>
          <cell r="C1579" t="str">
            <v>PRADELA</v>
          </cell>
          <cell r="D1579" t="str">
            <v>STB Energia Lubliniec</v>
          </cell>
        </row>
        <row r="1580">
          <cell r="A1580" t="str">
            <v>P4951</v>
          </cell>
          <cell r="B1580" t="str">
            <v>Grzegorz</v>
          </cell>
          <cell r="C1580" t="str">
            <v>PRADELA</v>
          </cell>
          <cell r="D1580" t="str">
            <v>STB Energia Lubliniec</v>
          </cell>
        </row>
        <row r="1581">
          <cell r="A1581" t="str">
            <v>P4366</v>
          </cell>
          <cell r="B1581" t="str">
            <v>Patrycja</v>
          </cell>
          <cell r="C1581" t="str">
            <v>PRADELA</v>
          </cell>
          <cell r="D1581" t="str">
            <v>STB Energia Lubliniec</v>
          </cell>
        </row>
        <row r="1582">
          <cell r="A1582" t="str">
            <v>P5422</v>
          </cell>
          <cell r="B1582" t="str">
            <v>Jakub</v>
          </cell>
          <cell r="C1582" t="str">
            <v>PRASK</v>
          </cell>
          <cell r="D1582" t="str">
            <v>KS Chojnik Jelenia Góra</v>
          </cell>
        </row>
        <row r="1583">
          <cell r="A1583" t="str">
            <v>P5190</v>
          </cell>
          <cell r="B1583" t="str">
            <v>Adam</v>
          </cell>
          <cell r="C1583" t="str">
            <v>PRASOŁEK</v>
          </cell>
          <cell r="D1583" t="str">
            <v>----</v>
          </cell>
        </row>
        <row r="1584">
          <cell r="A1584" t="str">
            <v>P2095</v>
          </cell>
          <cell r="B1584" t="str">
            <v>Paweł</v>
          </cell>
          <cell r="C1584" t="str">
            <v>PRĄDZIŃSKI</v>
          </cell>
          <cell r="D1584" t="str">
            <v>UKS Kometa Sianów</v>
          </cell>
        </row>
        <row r="1585">
          <cell r="A1585" t="str">
            <v>P5507</v>
          </cell>
          <cell r="B1585" t="str">
            <v>Michalina</v>
          </cell>
          <cell r="C1585" t="str">
            <v>PRENDECKA</v>
          </cell>
          <cell r="D1585" t="str">
            <v>ZKB Maced Polanów</v>
          </cell>
        </row>
        <row r="1586">
          <cell r="A1586" t="str">
            <v>P5506</v>
          </cell>
          <cell r="B1586" t="str">
            <v>Filip</v>
          </cell>
          <cell r="C1586" t="str">
            <v>PRENDECKI</v>
          </cell>
          <cell r="D1586" t="str">
            <v>ZKB Maced Polanów</v>
          </cell>
        </row>
        <row r="1587">
          <cell r="A1587" t="str">
            <v>P0924</v>
          </cell>
          <cell r="B1587" t="str">
            <v>Zdzisława</v>
          </cell>
          <cell r="C1587" t="str">
            <v>PRĘDKA</v>
          </cell>
          <cell r="D1587" t="str">
            <v>UTS Akro-Bad Warszawa</v>
          </cell>
        </row>
        <row r="1588">
          <cell r="A1588" t="str">
            <v>P 051</v>
          </cell>
          <cell r="B1588" t="str">
            <v>Jacek</v>
          </cell>
          <cell r="C1588" t="str">
            <v>PRĘDKI</v>
          </cell>
          <cell r="D1588" t="str">
            <v>MKS Garwolin</v>
          </cell>
        </row>
        <row r="1589">
          <cell r="A1589" t="str">
            <v>P0925</v>
          </cell>
          <cell r="B1589" t="str">
            <v>Kazimierz</v>
          </cell>
          <cell r="C1589" t="str">
            <v>PRĘDKI</v>
          </cell>
          <cell r="D1589" t="str">
            <v>UTS Akro-Bad Warszawa</v>
          </cell>
        </row>
        <row r="1590">
          <cell r="A1590" t="str">
            <v>P5185</v>
          </cell>
          <cell r="B1590" t="str">
            <v>Tomasz</v>
          </cell>
          <cell r="C1590" t="str">
            <v>PROĆ</v>
          </cell>
          <cell r="D1590" t="str">
            <v>UKS Kiko Zamość</v>
          </cell>
        </row>
        <row r="1591">
          <cell r="A1591" t="str">
            <v>P5207</v>
          </cell>
          <cell r="B1591" t="str">
            <v>Adam</v>
          </cell>
          <cell r="C1591" t="str">
            <v>PROKOPCZUK</v>
          </cell>
          <cell r="D1591" t="str">
            <v>----</v>
          </cell>
        </row>
        <row r="1592">
          <cell r="A1592" t="str">
            <v>P5444</v>
          </cell>
          <cell r="B1592" t="str">
            <v>Aleks</v>
          </cell>
          <cell r="C1592" t="str">
            <v>PROMNY</v>
          </cell>
          <cell r="D1592" t="str">
            <v>KKS Ruch Piotrków Tryb.</v>
          </cell>
        </row>
        <row r="1593">
          <cell r="A1593" t="str">
            <v>P5456</v>
          </cell>
          <cell r="B1593" t="str">
            <v>Ernest</v>
          </cell>
          <cell r="C1593" t="str">
            <v>PRONDZIŃSKI</v>
          </cell>
          <cell r="D1593" t="str">
            <v>MKB Lednik Miastko</v>
          </cell>
        </row>
        <row r="1594">
          <cell r="A1594" t="str">
            <v>P5452</v>
          </cell>
          <cell r="B1594" t="str">
            <v>Aleksandra</v>
          </cell>
          <cell r="C1594" t="str">
            <v>PRUS</v>
          </cell>
          <cell r="D1594" t="str">
            <v>KS Chojnik Jelenia Góra</v>
          </cell>
        </row>
        <row r="1595">
          <cell r="A1595" t="str">
            <v>P4595</v>
          </cell>
          <cell r="B1595" t="str">
            <v>Olena</v>
          </cell>
          <cell r="C1595" t="str">
            <v>PRUS</v>
          </cell>
          <cell r="D1595" t="str">
            <v>SKB Suwałki</v>
          </cell>
        </row>
        <row r="1596">
          <cell r="A1596" t="str">
            <v>P4942</v>
          </cell>
          <cell r="B1596" t="str">
            <v>Wiktoria</v>
          </cell>
          <cell r="C1596" t="str">
            <v>PRUSZYŃSKA</v>
          </cell>
          <cell r="D1596" t="str">
            <v>LUKS Księżyno</v>
          </cell>
        </row>
        <row r="1597">
          <cell r="A1597" t="str">
            <v>P4126</v>
          </cell>
          <cell r="B1597" t="str">
            <v>Andrzej</v>
          </cell>
          <cell r="C1597" t="str">
            <v>PRZEDPEŁSKI</v>
          </cell>
          <cell r="D1597" t="str">
            <v>ŚKB Harcownik Warszawa</v>
          </cell>
        </row>
        <row r="1598">
          <cell r="A1598" t="str">
            <v>P4925</v>
          </cell>
          <cell r="B1598" t="str">
            <v>Anna</v>
          </cell>
          <cell r="C1598" t="str">
            <v>PRZEPIÓRA</v>
          </cell>
          <cell r="D1598" t="str">
            <v>UKS 25 Kielce</v>
          </cell>
        </row>
        <row r="1599">
          <cell r="A1599" t="str">
            <v>P4447</v>
          </cell>
          <cell r="B1599" t="str">
            <v>Wiktoria</v>
          </cell>
          <cell r="C1599" t="str">
            <v>PRZEWROCKA</v>
          </cell>
          <cell r="D1599" t="str">
            <v>AZSAGH Kraków</v>
          </cell>
        </row>
        <row r="1600">
          <cell r="A1600" t="str">
            <v>P4064</v>
          </cell>
          <cell r="B1600" t="str">
            <v>Jan</v>
          </cell>
          <cell r="C1600" t="str">
            <v>PRZYBYLSKI</v>
          </cell>
          <cell r="D1600" t="str">
            <v>----</v>
          </cell>
        </row>
        <row r="1601">
          <cell r="A1601" t="str">
            <v>P5477</v>
          </cell>
          <cell r="B1601" t="str">
            <v>Paulina</v>
          </cell>
          <cell r="C1601" t="str">
            <v>PRZYBYŁ</v>
          </cell>
          <cell r="D1601" t="str">
            <v>UKS Iskra Sarbice</v>
          </cell>
        </row>
        <row r="1602">
          <cell r="A1602" t="str">
            <v>P5324</v>
          </cell>
          <cell r="B1602" t="str">
            <v>Eryk</v>
          </cell>
          <cell r="C1602" t="str">
            <v>PRZYBYSŁAWSKI</v>
          </cell>
          <cell r="D1602" t="str">
            <v>UKS Kometa Sianów</v>
          </cell>
        </row>
        <row r="1603">
          <cell r="A1603" t="str">
            <v>P2184</v>
          </cell>
          <cell r="B1603" t="str">
            <v>Filip</v>
          </cell>
          <cell r="C1603" t="str">
            <v>PRZYJEMSKI</v>
          </cell>
          <cell r="D1603" t="str">
            <v>MKS Orlicz Suchedniów</v>
          </cell>
        </row>
        <row r="1604">
          <cell r="A1604" t="str">
            <v>P2343</v>
          </cell>
          <cell r="B1604" t="str">
            <v>Paweł</v>
          </cell>
          <cell r="C1604" t="str">
            <v>PRZYJEMSKI</v>
          </cell>
          <cell r="D1604" t="str">
            <v>MKS Orlicz Suchedniów</v>
          </cell>
        </row>
        <row r="1605">
          <cell r="A1605" t="str">
            <v>P1489</v>
          </cell>
          <cell r="B1605" t="str">
            <v>Zbigniew</v>
          </cell>
          <cell r="C1605" t="str">
            <v>PRZYJEMSKI</v>
          </cell>
          <cell r="D1605" t="str">
            <v>----</v>
          </cell>
        </row>
        <row r="1606">
          <cell r="A1606" t="str">
            <v>P4643</v>
          </cell>
          <cell r="B1606" t="str">
            <v>Sebastian</v>
          </cell>
          <cell r="C1606" t="str">
            <v>PRZYTUŁA</v>
          </cell>
          <cell r="D1606" t="str">
            <v>AZSAGH Kraków</v>
          </cell>
        </row>
        <row r="1607">
          <cell r="A1607" t="str">
            <v>P5241</v>
          </cell>
          <cell r="B1607" t="str">
            <v>Mateusz</v>
          </cell>
          <cell r="C1607" t="str">
            <v>PSUJ</v>
          </cell>
          <cell r="D1607" t="str">
            <v>UKS Ząbkowice Dąbrowa Górn.</v>
          </cell>
        </row>
        <row r="1608">
          <cell r="A1608" t="str">
            <v>P4786</v>
          </cell>
          <cell r="B1608" t="str">
            <v>Aleksandra</v>
          </cell>
          <cell r="C1608" t="str">
            <v>PTAK</v>
          </cell>
          <cell r="D1608" t="str">
            <v>STB Energia Lubliniec</v>
          </cell>
        </row>
        <row r="1609">
          <cell r="A1609" t="str">
            <v>P4364</v>
          </cell>
          <cell r="B1609" t="str">
            <v>Bartosz</v>
          </cell>
          <cell r="C1609" t="str">
            <v>PTAK</v>
          </cell>
          <cell r="D1609" t="str">
            <v>STB Energia Lubliniec</v>
          </cell>
        </row>
        <row r="1610">
          <cell r="A1610" t="str">
            <v>P5202</v>
          </cell>
          <cell r="B1610" t="str">
            <v>Dominik</v>
          </cell>
          <cell r="C1610" t="str">
            <v>PTAK</v>
          </cell>
          <cell r="D1610" t="str">
            <v>UKS Siódemka Świebodzin</v>
          </cell>
        </row>
        <row r="1611">
          <cell r="A1611" t="str">
            <v>P4715</v>
          </cell>
          <cell r="B1611" t="str">
            <v>Jerzy</v>
          </cell>
          <cell r="C1611" t="str">
            <v>PTASZYŃSKI</v>
          </cell>
          <cell r="D1611" t="str">
            <v>----</v>
          </cell>
        </row>
        <row r="1612">
          <cell r="A1612" t="str">
            <v>P4992</v>
          </cell>
          <cell r="B1612" t="str">
            <v>Jacek</v>
          </cell>
          <cell r="C1612" t="str">
            <v>PUCHALSKI</v>
          </cell>
          <cell r="D1612" t="str">
            <v>----</v>
          </cell>
        </row>
        <row r="1613">
          <cell r="A1613" t="str">
            <v>P5601</v>
          </cell>
          <cell r="B1613" t="str">
            <v>Hubert</v>
          </cell>
          <cell r="C1613" t="str">
            <v>PUCIŁOWSKI</v>
          </cell>
          <cell r="D1613" t="str">
            <v>UKS Hubal Białystok</v>
          </cell>
        </row>
        <row r="1614">
          <cell r="A1614" t="str">
            <v>P5560</v>
          </cell>
          <cell r="B1614" t="str">
            <v>Marcin</v>
          </cell>
          <cell r="C1614" t="str">
            <v>PUŁKOWNIK</v>
          </cell>
          <cell r="D1614" t="str">
            <v>KS Stal Sulęcin</v>
          </cell>
        </row>
        <row r="1615">
          <cell r="A1615" t="str">
            <v>P4828</v>
          </cell>
          <cell r="B1615" t="str">
            <v>Artur</v>
          </cell>
          <cell r="C1615" t="str">
            <v>PUPIN</v>
          </cell>
          <cell r="D1615" t="str">
            <v>----</v>
          </cell>
        </row>
        <row r="1616">
          <cell r="A1616" t="str">
            <v>P4398</v>
          </cell>
          <cell r="B1616" t="str">
            <v>Alan</v>
          </cell>
          <cell r="C1616" t="str">
            <v>PUPKO</v>
          </cell>
          <cell r="D1616" t="str">
            <v>UKS Siódemka Świebodzin</v>
          </cell>
        </row>
        <row r="1617">
          <cell r="A1617" t="str">
            <v>P1784</v>
          </cell>
          <cell r="B1617" t="str">
            <v>Anna</v>
          </cell>
          <cell r="C1617" t="str">
            <v>PUSTELNIK</v>
          </cell>
          <cell r="D1617" t="str">
            <v>----</v>
          </cell>
        </row>
        <row r="1618">
          <cell r="A1618" t="str">
            <v>P4829</v>
          </cell>
          <cell r="B1618" t="str">
            <v>Maciej</v>
          </cell>
          <cell r="C1618" t="str">
            <v>PUSTELNIK</v>
          </cell>
          <cell r="D1618" t="str">
            <v>----</v>
          </cell>
        </row>
        <row r="1619">
          <cell r="A1619" t="str">
            <v>P2880</v>
          </cell>
          <cell r="B1619" t="str">
            <v>Dominika</v>
          </cell>
          <cell r="C1619" t="str">
            <v>PYRC</v>
          </cell>
          <cell r="D1619" t="str">
            <v>AZSAGH Kraków</v>
          </cell>
        </row>
        <row r="1620">
          <cell r="A1620" t="str">
            <v>P5459</v>
          </cell>
          <cell r="B1620" t="str">
            <v>Filip</v>
          </cell>
          <cell r="C1620" t="str">
            <v>PYZIOŁEK</v>
          </cell>
          <cell r="D1620" t="str">
            <v>MKB Lednik Miastko</v>
          </cell>
        </row>
        <row r="1621">
          <cell r="A1621" t="str">
            <v>R3310</v>
          </cell>
          <cell r="B1621" t="str">
            <v>Justyna</v>
          </cell>
          <cell r="C1621" t="str">
            <v>RACHOWICZ</v>
          </cell>
          <cell r="D1621" t="str">
            <v>MKS Spartakus Niepołomice</v>
          </cell>
        </row>
        <row r="1622">
          <cell r="A1622" t="str">
            <v>R1393</v>
          </cell>
          <cell r="B1622" t="str">
            <v>Grzegorz</v>
          </cell>
          <cell r="C1622" t="str">
            <v>RADECKI</v>
          </cell>
          <cell r="D1622" t="str">
            <v>----</v>
          </cell>
        </row>
        <row r="1623">
          <cell r="A1623" t="str">
            <v>R3870</v>
          </cell>
          <cell r="B1623" t="str">
            <v>Kasper</v>
          </cell>
          <cell r="C1623" t="str">
            <v>RADOŃ</v>
          </cell>
          <cell r="D1623" t="str">
            <v>UKSB Volant Mielec</v>
          </cell>
        </row>
        <row r="1624">
          <cell r="A1624" t="str">
            <v>R5626</v>
          </cell>
          <cell r="B1624" t="str">
            <v>Anna</v>
          </cell>
          <cell r="C1624" t="str">
            <v>RADTKE</v>
          </cell>
          <cell r="D1624" t="str">
            <v>ULKS U-2 Lotka Bytów</v>
          </cell>
        </row>
        <row r="1625">
          <cell r="A1625" t="str">
            <v>R5482</v>
          </cell>
          <cell r="B1625" t="str">
            <v>Jan</v>
          </cell>
          <cell r="C1625" t="str">
            <v>RADZIEJEWSKI</v>
          </cell>
          <cell r="D1625" t="str">
            <v>ŚKB Harcownik Warszawa</v>
          </cell>
        </row>
        <row r="1626">
          <cell r="A1626" t="str">
            <v>R5603</v>
          </cell>
          <cell r="B1626" t="str">
            <v>Aleksandra</v>
          </cell>
          <cell r="C1626" t="str">
            <v>RADZISZEWSKA</v>
          </cell>
          <cell r="D1626" t="str">
            <v>UKS Hubal Białystok</v>
          </cell>
        </row>
        <row r="1627">
          <cell r="A1627" t="str">
            <v>R4700</v>
          </cell>
          <cell r="B1627" t="str">
            <v>Paweł</v>
          </cell>
          <cell r="C1627" t="str">
            <v>RADZIWON</v>
          </cell>
          <cell r="D1627" t="str">
            <v>UKS Hubal Białystok</v>
          </cell>
        </row>
        <row r="1628">
          <cell r="A1628" t="str">
            <v>R5565</v>
          </cell>
          <cell r="B1628" t="str">
            <v>Paweł</v>
          </cell>
          <cell r="C1628" t="str">
            <v>RAKOWSKI</v>
          </cell>
          <cell r="D1628" t="str">
            <v>----</v>
          </cell>
        </row>
        <row r="1629">
          <cell r="A1629" t="str">
            <v>R5633</v>
          </cell>
          <cell r="B1629" t="str">
            <v>Filip</v>
          </cell>
          <cell r="C1629" t="str">
            <v>RAMOS</v>
          </cell>
          <cell r="D1629" t="str">
            <v>UKSB Volant Mielec</v>
          </cell>
        </row>
        <row r="1630">
          <cell r="A1630" t="str">
            <v>R5512</v>
          </cell>
          <cell r="B1630" t="str">
            <v>Aleksandra</v>
          </cell>
          <cell r="C1630" t="str">
            <v>RAMS</v>
          </cell>
          <cell r="D1630" t="str">
            <v>MMKS Kędzierzyn-Koźle</v>
          </cell>
        </row>
        <row r="1631">
          <cell r="A1631" t="str">
            <v>R1129</v>
          </cell>
          <cell r="B1631" t="str">
            <v>Kamil</v>
          </cell>
          <cell r="C1631" t="str">
            <v>RASZKIEWICZ</v>
          </cell>
          <cell r="D1631" t="str">
            <v>AZSUWM Olsztyn</v>
          </cell>
        </row>
        <row r="1632">
          <cell r="A1632" t="str">
            <v>R5066</v>
          </cell>
          <cell r="B1632" t="str">
            <v>Mateusz</v>
          </cell>
          <cell r="C1632" t="str">
            <v>RATHE</v>
          </cell>
          <cell r="D1632" t="str">
            <v>AZSUW Warszawa</v>
          </cell>
        </row>
        <row r="1633">
          <cell r="A1633" t="str">
            <v>R3534</v>
          </cell>
          <cell r="B1633" t="str">
            <v>Jakub</v>
          </cell>
          <cell r="C1633" t="str">
            <v>RATKOWSKI</v>
          </cell>
          <cell r="D1633" t="str">
            <v>ZKB Maced Polanów</v>
          </cell>
        </row>
        <row r="1634">
          <cell r="A1634" t="str">
            <v>R3535</v>
          </cell>
          <cell r="B1634" t="str">
            <v>Nikodem</v>
          </cell>
          <cell r="C1634" t="str">
            <v>RATKOWSKI</v>
          </cell>
          <cell r="D1634" t="str">
            <v>ZKB Maced Polanów</v>
          </cell>
        </row>
        <row r="1635">
          <cell r="A1635" t="str">
            <v>R5500</v>
          </cell>
          <cell r="B1635" t="str">
            <v>Iza</v>
          </cell>
          <cell r="C1635" t="str">
            <v>RATYŃSKA</v>
          </cell>
          <cell r="D1635" t="str">
            <v>ZKB Maced Polanów</v>
          </cell>
        </row>
        <row r="1636">
          <cell r="A1636" t="str">
            <v>R5165</v>
          </cell>
          <cell r="B1636" t="str">
            <v>Marta</v>
          </cell>
          <cell r="C1636" t="str">
            <v>RATYŃSKA</v>
          </cell>
          <cell r="D1636" t="str">
            <v>KS Wesoła Warszawa</v>
          </cell>
        </row>
        <row r="1637">
          <cell r="A1637" t="str">
            <v>R3487</v>
          </cell>
          <cell r="B1637" t="str">
            <v>Konrad</v>
          </cell>
          <cell r="C1637" t="str">
            <v>RAWSKI</v>
          </cell>
          <cell r="D1637" t="str">
            <v>UKS Dwójka Wesoła</v>
          </cell>
        </row>
        <row r="1638">
          <cell r="A1638" t="str">
            <v>R4846</v>
          </cell>
          <cell r="B1638" t="str">
            <v>Mateusz</v>
          </cell>
          <cell r="C1638" t="str">
            <v>RĄCZKIEWICZ</v>
          </cell>
          <cell r="D1638" t="str">
            <v>KKS Warmia Olsztyn</v>
          </cell>
        </row>
        <row r="1639">
          <cell r="A1639" t="str">
            <v>R4845</v>
          </cell>
          <cell r="B1639" t="str">
            <v>Wanda</v>
          </cell>
          <cell r="C1639" t="str">
            <v>RĄCZKIEWICZ</v>
          </cell>
          <cell r="D1639" t="str">
            <v>KKS Warmia Olsztyn</v>
          </cell>
        </row>
        <row r="1640">
          <cell r="A1640" t="str">
            <v>R3481</v>
          </cell>
          <cell r="B1640" t="str">
            <v>Marta</v>
          </cell>
          <cell r="C1640" t="str">
            <v>RECA</v>
          </cell>
          <cell r="D1640" t="str">
            <v>ULKS U-2 Lotka Bytów</v>
          </cell>
        </row>
        <row r="1641">
          <cell r="A1641" t="str">
            <v>R4144</v>
          </cell>
          <cell r="B1641" t="str">
            <v>Wioleta</v>
          </cell>
          <cell r="C1641" t="str">
            <v>RECKA</v>
          </cell>
          <cell r="D1641" t="str">
            <v>UKS Lotka Lubiewo</v>
          </cell>
        </row>
        <row r="1642">
          <cell r="A1642" t="str">
            <v>R4145</v>
          </cell>
          <cell r="B1642" t="str">
            <v>Michał</v>
          </cell>
          <cell r="C1642" t="str">
            <v>RECKI</v>
          </cell>
          <cell r="D1642" t="str">
            <v>UKS Lotka Lubiewo</v>
          </cell>
        </row>
        <row r="1643">
          <cell r="A1643" t="str">
            <v>R3892</v>
          </cell>
          <cell r="B1643" t="str">
            <v>Jakub</v>
          </cell>
          <cell r="C1643" t="str">
            <v>REDA</v>
          </cell>
          <cell r="D1643" t="str">
            <v>SLKS Tramp Orneta</v>
          </cell>
        </row>
        <row r="1644">
          <cell r="A1644" t="str">
            <v>R4851</v>
          </cell>
          <cell r="B1644" t="str">
            <v>Wojciech</v>
          </cell>
          <cell r="C1644" t="str">
            <v>REDESIUK</v>
          </cell>
          <cell r="D1644" t="str">
            <v>----</v>
          </cell>
        </row>
        <row r="1645">
          <cell r="A1645" t="str">
            <v>R3804</v>
          </cell>
          <cell r="B1645" t="str">
            <v>Sebastian</v>
          </cell>
          <cell r="C1645" t="str">
            <v>REGEŃCZUK</v>
          </cell>
          <cell r="D1645" t="str">
            <v>KS Match Point Ślęza</v>
          </cell>
        </row>
        <row r="1646">
          <cell r="A1646" t="str">
            <v>R3886</v>
          </cell>
          <cell r="B1646" t="str">
            <v>Marek</v>
          </cell>
          <cell r="C1646" t="str">
            <v>REGUŁA</v>
          </cell>
          <cell r="D1646" t="str">
            <v>UKSB Volant Mielec</v>
          </cell>
        </row>
        <row r="1647">
          <cell r="A1647" t="str">
            <v>R5072</v>
          </cell>
          <cell r="B1647" t="str">
            <v>Natalia</v>
          </cell>
          <cell r="C1647" t="str">
            <v>REGUŁA</v>
          </cell>
          <cell r="D1647" t="str">
            <v>UKSB Volant Mielec</v>
          </cell>
        </row>
        <row r="1648">
          <cell r="A1648" t="str">
            <v>R4587</v>
          </cell>
          <cell r="B1648" t="str">
            <v>Oliwia</v>
          </cell>
          <cell r="C1648" t="str">
            <v>REICHEL</v>
          </cell>
          <cell r="D1648" t="str">
            <v>ZKB Maced Polanów</v>
          </cell>
        </row>
        <row r="1649">
          <cell r="A1649" t="str">
            <v>R5209</v>
          </cell>
          <cell r="B1649" t="str">
            <v>Artur</v>
          </cell>
          <cell r="C1649" t="str">
            <v>REJMENT</v>
          </cell>
          <cell r="D1649" t="str">
            <v>UKS 15 Kędzierzyn-Koźle</v>
          </cell>
        </row>
        <row r="1650">
          <cell r="A1650" t="str">
            <v>R4070</v>
          </cell>
          <cell r="B1650" t="str">
            <v>Igor</v>
          </cell>
          <cell r="C1650" t="str">
            <v>RENCIKOWSKI-RENZBERG</v>
          </cell>
          <cell r="D1650" t="str">
            <v>UKS Bursztyn Gdańsk</v>
          </cell>
        </row>
        <row r="1651">
          <cell r="A1651" t="str">
            <v>R5197</v>
          </cell>
          <cell r="B1651" t="str">
            <v>Weronika</v>
          </cell>
          <cell r="C1651" t="str">
            <v>REWUCHA</v>
          </cell>
          <cell r="D1651" t="str">
            <v>UKS Kiko Zamość</v>
          </cell>
        </row>
        <row r="1652">
          <cell r="A1652" t="str">
            <v>R4189</v>
          </cell>
          <cell r="B1652" t="str">
            <v>Jakub</v>
          </cell>
          <cell r="C1652" t="str">
            <v>RĘBACZ</v>
          </cell>
          <cell r="D1652" t="str">
            <v>UKS Kiko Zamość</v>
          </cell>
        </row>
        <row r="1653">
          <cell r="A1653" t="str">
            <v>R4188</v>
          </cell>
          <cell r="B1653" t="str">
            <v>Klaudia</v>
          </cell>
          <cell r="C1653" t="str">
            <v>RĘBACZ</v>
          </cell>
          <cell r="D1653" t="str">
            <v>UKS Kiko Zamość</v>
          </cell>
        </row>
        <row r="1654">
          <cell r="A1654" t="str">
            <v>R5249</v>
          </cell>
          <cell r="B1654" t="str">
            <v>Oliwia</v>
          </cell>
          <cell r="C1654" t="str">
            <v>RĘBACZ</v>
          </cell>
          <cell r="D1654" t="str">
            <v>UKS Kiko Zamość</v>
          </cell>
        </row>
        <row r="1655">
          <cell r="A1655" t="str">
            <v>R3714</v>
          </cell>
          <cell r="B1655" t="str">
            <v>Rafał</v>
          </cell>
          <cell r="C1655" t="str">
            <v>RODA</v>
          </cell>
          <cell r="D1655" t="str">
            <v>ULKS U-2 Lotka Bytów</v>
          </cell>
        </row>
        <row r="1656">
          <cell r="A1656" t="str">
            <v>R3363</v>
          </cell>
          <cell r="B1656" t="str">
            <v>Karolina</v>
          </cell>
          <cell r="C1656" t="str">
            <v>ROGALSKA</v>
          </cell>
          <cell r="D1656" t="str">
            <v>UKS 2 Sobótka</v>
          </cell>
        </row>
        <row r="1657">
          <cell r="A1657" t="str">
            <v>R3364</v>
          </cell>
          <cell r="B1657" t="str">
            <v>Kinga</v>
          </cell>
          <cell r="C1657" t="str">
            <v>ROGALSKA</v>
          </cell>
          <cell r="D1657" t="str">
            <v>UKS 2 Sobótka</v>
          </cell>
        </row>
        <row r="1658">
          <cell r="A1658" t="str">
            <v>R0300</v>
          </cell>
          <cell r="B1658" t="str">
            <v>Klaudia</v>
          </cell>
          <cell r="C1658" t="str">
            <v>ROGALSKA</v>
          </cell>
          <cell r="D1658" t="str">
            <v>AZSUWM Olsztyn</v>
          </cell>
        </row>
        <row r="1659">
          <cell r="A1659" t="str">
            <v>R4788</v>
          </cell>
          <cell r="B1659" t="str">
            <v>Jakub</v>
          </cell>
          <cell r="C1659" t="str">
            <v>ROGALSKI</v>
          </cell>
          <cell r="D1659" t="str">
            <v>UKS 2 Sobótka</v>
          </cell>
        </row>
        <row r="1660">
          <cell r="A1660" t="str">
            <v>R0301</v>
          </cell>
          <cell r="B1660" t="str">
            <v>Michał</v>
          </cell>
          <cell r="C1660" t="str">
            <v>ROGALSKI</v>
          </cell>
          <cell r="D1660" t="str">
            <v>UKS Hubal Białystok</v>
          </cell>
        </row>
        <row r="1661">
          <cell r="A1661" t="str">
            <v>R3500</v>
          </cell>
          <cell r="B1661" t="str">
            <v>Mikołaj</v>
          </cell>
          <cell r="C1661" t="str">
            <v>ROGALSKI</v>
          </cell>
          <cell r="D1661" t="str">
            <v>UKS Hubal Białystok</v>
          </cell>
        </row>
        <row r="1662">
          <cell r="A1662" t="str">
            <v>R4360</v>
          </cell>
          <cell r="B1662" t="str">
            <v>Pamela</v>
          </cell>
          <cell r="C1662" t="str">
            <v>ROGIŃSKA</v>
          </cell>
          <cell r="D1662" t="str">
            <v>ŚKB Harcownik Warszawa</v>
          </cell>
        </row>
        <row r="1663">
          <cell r="A1663" t="str">
            <v>R2668</v>
          </cell>
          <cell r="B1663" t="str">
            <v>Aleksandra</v>
          </cell>
          <cell r="C1663" t="str">
            <v>ROGOWSKA</v>
          </cell>
          <cell r="D1663" t="str">
            <v>MLKS Solec Kuj.</v>
          </cell>
        </row>
        <row r="1664">
          <cell r="A1664" t="str">
            <v>R2656</v>
          </cell>
          <cell r="B1664" t="str">
            <v>Michał</v>
          </cell>
          <cell r="C1664" t="str">
            <v>ROGOWSKI</v>
          </cell>
          <cell r="D1664" t="str">
            <v>UKSOSIR Badminton Sławno</v>
          </cell>
        </row>
        <row r="1665">
          <cell r="A1665" t="str">
            <v>R4341</v>
          </cell>
          <cell r="B1665" t="str">
            <v>Małgorzata</v>
          </cell>
          <cell r="C1665" t="str">
            <v>ROGUT</v>
          </cell>
          <cell r="D1665" t="str">
            <v>MLKS Solec Kuj.</v>
          </cell>
        </row>
        <row r="1666">
          <cell r="A1666" t="str">
            <v>R4765</v>
          </cell>
          <cell r="B1666" t="str">
            <v>Paulina</v>
          </cell>
          <cell r="C1666" t="str">
            <v>ROGUT</v>
          </cell>
          <cell r="D1666" t="str">
            <v>MLKS Solec Kuj.</v>
          </cell>
        </row>
        <row r="1667">
          <cell r="A1667" t="str">
            <v>R1627</v>
          </cell>
          <cell r="B1667" t="str">
            <v>Paweł</v>
          </cell>
          <cell r="C1667" t="str">
            <v>ROJEK</v>
          </cell>
          <cell r="D1667" t="str">
            <v>LKS Technik Głubczyce</v>
          </cell>
        </row>
        <row r="1668">
          <cell r="A1668" t="str">
            <v>R3741</v>
          </cell>
          <cell r="B1668" t="str">
            <v>Paula</v>
          </cell>
          <cell r="C1668" t="str">
            <v>ROMAN</v>
          </cell>
          <cell r="D1668" t="str">
            <v>UKSOSIR Badminton Sławno</v>
          </cell>
        </row>
        <row r="1669">
          <cell r="A1669" t="str">
            <v>R5064</v>
          </cell>
          <cell r="B1669" t="str">
            <v>Albert</v>
          </cell>
          <cell r="C1669" t="str">
            <v>ROMANOWICZ</v>
          </cell>
          <cell r="D1669" t="str">
            <v>UKS Hubal Białystok</v>
          </cell>
        </row>
        <row r="1670">
          <cell r="A1670" t="str">
            <v>R5527</v>
          </cell>
          <cell r="B1670" t="str">
            <v>Mateusz</v>
          </cell>
          <cell r="C1670" t="str">
            <v>ROMANOWSKI</v>
          </cell>
          <cell r="D1670" t="str">
            <v>SKB Suwałki</v>
          </cell>
        </row>
        <row r="1671">
          <cell r="A1671" t="str">
            <v>R3202</v>
          </cell>
          <cell r="B1671" t="str">
            <v>Dagmara</v>
          </cell>
          <cell r="C1671" t="str">
            <v>ROMAŃSKA</v>
          </cell>
          <cell r="D1671" t="str">
            <v>LUKS Jedynka Częstochowa</v>
          </cell>
        </row>
        <row r="1672">
          <cell r="A1672" t="str">
            <v>R3399</v>
          </cell>
          <cell r="B1672" t="str">
            <v>Łukasz</v>
          </cell>
          <cell r="C1672" t="str">
            <v>ROMASZKO</v>
          </cell>
          <cell r="D1672" t="str">
            <v>ŚKB Harcownik Warszawa</v>
          </cell>
        </row>
        <row r="1673">
          <cell r="A1673" t="str">
            <v>R5496</v>
          </cell>
          <cell r="B1673" t="str">
            <v>Leszek</v>
          </cell>
          <cell r="C1673" t="str">
            <v>RORAT</v>
          </cell>
          <cell r="D1673" t="str">
            <v>KB Vol-Trick Kępno</v>
          </cell>
        </row>
        <row r="1674">
          <cell r="A1674" t="str">
            <v>R4085</v>
          </cell>
          <cell r="B1674" t="str">
            <v>Marek</v>
          </cell>
          <cell r="C1674" t="str">
            <v>ROSA</v>
          </cell>
          <cell r="D1674" t="str">
            <v>----</v>
          </cell>
        </row>
        <row r="1675">
          <cell r="A1675" t="str">
            <v>R5140</v>
          </cell>
          <cell r="B1675" t="str">
            <v>Sławomir</v>
          </cell>
          <cell r="C1675" t="str">
            <v>ROSA</v>
          </cell>
          <cell r="D1675" t="str">
            <v>----</v>
          </cell>
        </row>
        <row r="1676">
          <cell r="A1676" t="str">
            <v>R4568</v>
          </cell>
          <cell r="B1676" t="str">
            <v>Weronika</v>
          </cell>
          <cell r="C1676" t="str">
            <v>ROSIAK</v>
          </cell>
          <cell r="D1676" t="str">
            <v>KS Chojnik Jelenia Góra</v>
          </cell>
        </row>
        <row r="1677">
          <cell r="A1677" t="str">
            <v>R4106</v>
          </cell>
          <cell r="B1677" t="str">
            <v>Karolina</v>
          </cell>
          <cell r="C1677" t="str">
            <v>ROSIŃSKA</v>
          </cell>
          <cell r="D1677" t="str">
            <v>----</v>
          </cell>
        </row>
        <row r="1678">
          <cell r="A1678" t="str">
            <v>R4985</v>
          </cell>
          <cell r="B1678" t="str">
            <v>Natalia</v>
          </cell>
          <cell r="C1678" t="str">
            <v>ROSIŃSKA</v>
          </cell>
          <cell r="D1678" t="str">
            <v>UKS Junior Wrzosowa</v>
          </cell>
        </row>
        <row r="1679">
          <cell r="A1679" t="str">
            <v>R3773</v>
          </cell>
          <cell r="B1679" t="str">
            <v>August</v>
          </cell>
          <cell r="C1679" t="str">
            <v>ROSOŁOWSKI</v>
          </cell>
          <cell r="D1679" t="str">
            <v>UKS Kiko Zamość</v>
          </cell>
        </row>
        <row r="1680">
          <cell r="A1680" t="str">
            <v>R4616</v>
          </cell>
          <cell r="B1680" t="str">
            <v>Jakub</v>
          </cell>
          <cell r="C1680" t="str">
            <v>ROSZKO</v>
          </cell>
          <cell r="D1680" t="str">
            <v>UKSB Milenium Warszawa</v>
          </cell>
        </row>
        <row r="1681">
          <cell r="A1681" t="str">
            <v>R4889</v>
          </cell>
          <cell r="B1681" t="str">
            <v>Jan</v>
          </cell>
          <cell r="C1681" t="str">
            <v>ROSZKO</v>
          </cell>
          <cell r="D1681" t="str">
            <v>UKSB Milenium Warszawa</v>
          </cell>
        </row>
        <row r="1682">
          <cell r="A1682" t="str">
            <v>R4860</v>
          </cell>
          <cell r="B1682" t="str">
            <v>Filip</v>
          </cell>
          <cell r="C1682" t="str">
            <v>ROSZKOWSKI</v>
          </cell>
          <cell r="D1682" t="str">
            <v>LUKS Badminton Choroszcz</v>
          </cell>
        </row>
        <row r="1683">
          <cell r="A1683" t="str">
            <v>R3871</v>
          </cell>
          <cell r="B1683" t="str">
            <v>Konrad</v>
          </cell>
          <cell r="C1683" t="str">
            <v>ROŻNIAŁ</v>
          </cell>
          <cell r="D1683" t="str">
            <v>UKSB Volant Mielec</v>
          </cell>
        </row>
        <row r="1684">
          <cell r="A1684" t="str">
            <v>R4591</v>
          </cell>
          <cell r="B1684" t="str">
            <v>Natalia</v>
          </cell>
          <cell r="C1684" t="str">
            <v>RÓG</v>
          </cell>
          <cell r="D1684" t="str">
            <v>MKS Stal Nowa Dęba</v>
          </cell>
        </row>
        <row r="1685">
          <cell r="A1685" t="str">
            <v>R4718</v>
          </cell>
          <cell r="B1685" t="str">
            <v>Patryk</v>
          </cell>
          <cell r="C1685" t="str">
            <v>RÓG</v>
          </cell>
          <cell r="D1685" t="str">
            <v>MKS Stal Nowa Dęba</v>
          </cell>
        </row>
        <row r="1686">
          <cell r="A1686" t="str">
            <v>R5290</v>
          </cell>
          <cell r="B1686" t="str">
            <v>Robert</v>
          </cell>
          <cell r="C1686" t="str">
            <v>RÓZIECKI</v>
          </cell>
          <cell r="D1686" t="str">
            <v>----</v>
          </cell>
        </row>
        <row r="1687">
          <cell r="A1687" t="str">
            <v>R4636</v>
          </cell>
          <cell r="B1687" t="str">
            <v>Marta</v>
          </cell>
          <cell r="C1687" t="str">
            <v>RÓŻYCKA</v>
          </cell>
          <cell r="D1687" t="str">
            <v>UKSB Milenium Warszawa</v>
          </cell>
        </row>
        <row r="1688">
          <cell r="A1688" t="str">
            <v>R5263</v>
          </cell>
          <cell r="B1688" t="str">
            <v>Klaudia</v>
          </cell>
          <cell r="C1688" t="str">
            <v>RUBIK</v>
          </cell>
          <cell r="D1688" t="str">
            <v>UKS Astra Wrocław</v>
          </cell>
        </row>
        <row r="1689">
          <cell r="A1689" t="str">
            <v>R5663</v>
          </cell>
          <cell r="B1689" t="str">
            <v>Mateusz</v>
          </cell>
          <cell r="C1689" t="str">
            <v>RUCZKA</v>
          </cell>
          <cell r="D1689" t="str">
            <v>----</v>
          </cell>
        </row>
        <row r="1690">
          <cell r="A1690" t="str">
            <v>R4844</v>
          </cell>
          <cell r="B1690" t="str">
            <v>Aleksandra</v>
          </cell>
          <cell r="C1690" t="str">
            <v>RUDNICKA</v>
          </cell>
          <cell r="D1690" t="str">
            <v>UKS Dwójka Wesoła</v>
          </cell>
        </row>
        <row r="1691">
          <cell r="A1691" t="str">
            <v>R5280</v>
          </cell>
          <cell r="B1691" t="str">
            <v>Dawid</v>
          </cell>
          <cell r="C1691" t="str">
            <v>RUDNICKI</v>
          </cell>
          <cell r="D1691" t="str">
            <v>UKS 25 Kielce</v>
          </cell>
        </row>
        <row r="1692">
          <cell r="A1692" t="str">
            <v>R0176</v>
          </cell>
          <cell r="B1692" t="str">
            <v>Kinga</v>
          </cell>
          <cell r="C1692" t="str">
            <v>RUDOLF</v>
          </cell>
          <cell r="D1692" t="str">
            <v>BKS Kolejarz Częstochowa</v>
          </cell>
        </row>
        <row r="1693">
          <cell r="A1693" t="str">
            <v>R  09</v>
          </cell>
          <cell r="B1693" t="str">
            <v>Jan</v>
          </cell>
          <cell r="C1693" t="str">
            <v>RUDZIŃSKI</v>
          </cell>
          <cell r="D1693" t="str">
            <v>UKS Hubal Białystok</v>
          </cell>
        </row>
        <row r="1694">
          <cell r="A1694" t="str">
            <v>R1786</v>
          </cell>
          <cell r="B1694" t="str">
            <v>Janusz</v>
          </cell>
          <cell r="C1694" t="str">
            <v>RUDZIŃSKI</v>
          </cell>
          <cell r="D1694" t="str">
            <v>AZSUW Warszawa</v>
          </cell>
        </row>
        <row r="1695">
          <cell r="A1695" t="str">
            <v>R5325</v>
          </cell>
          <cell r="B1695" t="str">
            <v>Daniel</v>
          </cell>
          <cell r="C1695" t="str">
            <v>RUMAK</v>
          </cell>
          <cell r="D1695" t="str">
            <v>UKS Start Widełka</v>
          </cell>
        </row>
        <row r="1696">
          <cell r="A1696" t="str">
            <v>R4875</v>
          </cell>
          <cell r="B1696" t="str">
            <v>Urszula</v>
          </cell>
          <cell r="C1696" t="str">
            <v>RUMAK</v>
          </cell>
          <cell r="D1696" t="str">
            <v>UKS Start Widełka</v>
          </cell>
        </row>
        <row r="1697">
          <cell r="A1697" t="str">
            <v>R4955</v>
          </cell>
          <cell r="B1697" t="str">
            <v>Mariusz</v>
          </cell>
          <cell r="C1697" t="str">
            <v>RURARZ</v>
          </cell>
          <cell r="D1697" t="str">
            <v>----</v>
          </cell>
        </row>
        <row r="1698">
          <cell r="A1698" t="str">
            <v>R5080</v>
          </cell>
          <cell r="B1698" t="str">
            <v>Łukasz</v>
          </cell>
          <cell r="C1698" t="str">
            <v>RUSEK</v>
          </cell>
          <cell r="D1698" t="str">
            <v>UKS Badminton Stare Babice</v>
          </cell>
        </row>
        <row r="1699">
          <cell r="A1699" t="str">
            <v>R4675</v>
          </cell>
          <cell r="B1699" t="str">
            <v>Jakub</v>
          </cell>
          <cell r="C1699" t="str">
            <v>RUSINEK</v>
          </cell>
          <cell r="D1699" t="str">
            <v>UKS Kiko Zamość</v>
          </cell>
        </row>
        <row r="1700">
          <cell r="A1700" t="str">
            <v>R4729</v>
          </cell>
          <cell r="B1700" t="str">
            <v>Przemysław</v>
          </cell>
          <cell r="C1700" t="str">
            <v>RUSNAK</v>
          </cell>
          <cell r="D1700" t="str">
            <v>MUKS 2 Kietrz</v>
          </cell>
        </row>
        <row r="1701">
          <cell r="A1701" t="str">
            <v>R5590</v>
          </cell>
          <cell r="B1701" t="str">
            <v>Julia</v>
          </cell>
          <cell r="C1701" t="str">
            <v>RUSZKOWSKA</v>
          </cell>
          <cell r="D1701" t="str">
            <v>KSR Wolant Łódź</v>
          </cell>
        </row>
        <row r="1702">
          <cell r="A1702" t="str">
            <v>R2465</v>
          </cell>
          <cell r="B1702" t="str">
            <v>Paulina</v>
          </cell>
          <cell r="C1702" t="str">
            <v>RUTKOWICZ</v>
          </cell>
          <cell r="D1702" t="str">
            <v>AZSUWM Olsztyn</v>
          </cell>
        </row>
        <row r="1703">
          <cell r="A1703" t="str">
            <v>R4122</v>
          </cell>
          <cell r="B1703" t="str">
            <v>Aleksandra</v>
          </cell>
          <cell r="C1703" t="str">
            <v>RUTKOWSKA</v>
          </cell>
          <cell r="D1703" t="str">
            <v>ŚKB Harcownik Warszawa</v>
          </cell>
        </row>
        <row r="1704">
          <cell r="A1704" t="str">
            <v>R3720</v>
          </cell>
          <cell r="B1704" t="str">
            <v>Barbara</v>
          </cell>
          <cell r="C1704" t="str">
            <v>RUTKOWSKA</v>
          </cell>
          <cell r="D1704" t="str">
            <v>ŚKB Harcownik Warszawa</v>
          </cell>
        </row>
        <row r="1705">
          <cell r="A1705" t="str">
            <v>R3733</v>
          </cell>
          <cell r="B1705" t="str">
            <v>Magdalena</v>
          </cell>
          <cell r="C1705" t="str">
            <v>RUTKOWSKA</v>
          </cell>
          <cell r="D1705" t="str">
            <v>UKS 70 Płock</v>
          </cell>
        </row>
        <row r="1706">
          <cell r="A1706" t="str">
            <v>R4323</v>
          </cell>
          <cell r="B1706" t="str">
            <v>Mariusz</v>
          </cell>
          <cell r="C1706" t="str">
            <v>RUTKOWSKI</v>
          </cell>
          <cell r="D1706" t="str">
            <v>UKS Jedynka Ruciane-Nida</v>
          </cell>
        </row>
        <row r="1707">
          <cell r="A1707" t="str">
            <v>R3593</v>
          </cell>
          <cell r="B1707" t="str">
            <v>Szymon</v>
          </cell>
          <cell r="C1707" t="str">
            <v>RUTKOWSKI</v>
          </cell>
          <cell r="D1707" t="str">
            <v>KKS Warmia Olsztyn</v>
          </cell>
        </row>
        <row r="1708">
          <cell r="A1708" t="str">
            <v>R3326</v>
          </cell>
          <cell r="B1708" t="str">
            <v>Kamil</v>
          </cell>
          <cell r="C1708" t="str">
            <v>RYBAK</v>
          </cell>
          <cell r="D1708" t="str">
            <v>KKS Ruch Piotrków Tryb.</v>
          </cell>
        </row>
        <row r="1709">
          <cell r="A1709" t="str">
            <v>R3686</v>
          </cell>
          <cell r="B1709" t="str">
            <v>Julita</v>
          </cell>
          <cell r="C1709" t="str">
            <v>RYBAŁT</v>
          </cell>
          <cell r="D1709" t="str">
            <v>UKS Hubal Białystok</v>
          </cell>
        </row>
        <row r="1710">
          <cell r="A1710" t="str">
            <v>R 052</v>
          </cell>
          <cell r="B1710" t="str">
            <v>Jerzy</v>
          </cell>
          <cell r="C1710" t="str">
            <v>RYBICKI</v>
          </cell>
          <cell r="D1710" t="str">
            <v>MKS Garwolin</v>
          </cell>
        </row>
        <row r="1711">
          <cell r="A1711" t="str">
            <v>R5568</v>
          </cell>
          <cell r="B1711" t="str">
            <v>Oliwia</v>
          </cell>
          <cell r="C1711" t="str">
            <v>RYBIŃSKA</v>
          </cell>
          <cell r="D1711" t="str">
            <v>UKSB Volant Mielec</v>
          </cell>
        </row>
        <row r="1712">
          <cell r="A1712" t="str">
            <v>R3756</v>
          </cell>
          <cell r="B1712" t="str">
            <v>Emilia</v>
          </cell>
          <cell r="C1712" t="str">
            <v>RYCHŁA</v>
          </cell>
          <cell r="D1712" t="str">
            <v>UKS Iskra Babimost</v>
          </cell>
        </row>
        <row r="1713">
          <cell r="A1713" t="str">
            <v>R4962</v>
          </cell>
          <cell r="B1713" t="str">
            <v>Weronika</v>
          </cell>
          <cell r="C1713" t="str">
            <v>RYCHŁA</v>
          </cell>
          <cell r="D1713" t="str">
            <v>UKS Iskra Babimost</v>
          </cell>
        </row>
        <row r="1714">
          <cell r="A1714" t="str">
            <v>R5358</v>
          </cell>
          <cell r="B1714" t="str">
            <v>Mateusz</v>
          </cell>
          <cell r="C1714" t="str">
            <v>RYCHŁY</v>
          </cell>
          <cell r="D1714" t="str">
            <v>UKS Iskra Babimost</v>
          </cell>
        </row>
        <row r="1715">
          <cell r="A1715" t="str">
            <v>R5007</v>
          </cell>
          <cell r="B1715" t="str">
            <v>Oskar</v>
          </cell>
          <cell r="C1715" t="str">
            <v>RYCZYŃSKI</v>
          </cell>
          <cell r="D1715" t="str">
            <v>UKS Ząbkowice Dąbrowa Górn.</v>
          </cell>
        </row>
        <row r="1716">
          <cell r="A1716" t="str">
            <v>R3696</v>
          </cell>
          <cell r="B1716" t="str">
            <v>Mateusz</v>
          </cell>
          <cell r="C1716" t="str">
            <v>RYK</v>
          </cell>
          <cell r="D1716" t="str">
            <v>ZKB Maced Polanów</v>
          </cell>
        </row>
        <row r="1717">
          <cell r="A1717" t="str">
            <v>R4826</v>
          </cell>
          <cell r="B1717" t="str">
            <v>Marcin</v>
          </cell>
          <cell r="C1717" t="str">
            <v>RYKAŁA</v>
          </cell>
          <cell r="D1717" t="str">
            <v>----</v>
          </cell>
        </row>
        <row r="1718">
          <cell r="A1718" t="str">
            <v>R5211</v>
          </cell>
          <cell r="B1718" t="str">
            <v>Krzysztof</v>
          </cell>
          <cell r="C1718" t="str">
            <v>RYŁ</v>
          </cell>
          <cell r="D1718" t="str">
            <v>MKS Strzelce Opolskie</v>
          </cell>
        </row>
        <row r="1719">
          <cell r="A1719" t="str">
            <v>R0129</v>
          </cell>
          <cell r="B1719" t="str">
            <v>Iwona</v>
          </cell>
          <cell r="C1719" t="str">
            <v>RYŚNIK</v>
          </cell>
          <cell r="D1719" t="str">
            <v>----</v>
          </cell>
        </row>
        <row r="1720">
          <cell r="A1720" t="str">
            <v>R3102</v>
          </cell>
          <cell r="B1720" t="str">
            <v>Sławomir</v>
          </cell>
          <cell r="C1720" t="str">
            <v>RYŻYŃSKI</v>
          </cell>
          <cell r="D1720" t="str">
            <v>UKS Hubal Białystok</v>
          </cell>
        </row>
        <row r="1721">
          <cell r="A1721" t="str">
            <v>R2927</v>
          </cell>
          <cell r="B1721" t="str">
            <v>Dawid</v>
          </cell>
          <cell r="C1721" t="str">
            <v>RZĄSA</v>
          </cell>
          <cell r="D1721" t="str">
            <v>MKS Stal Nowa Dęba</v>
          </cell>
        </row>
        <row r="1722">
          <cell r="A1722" t="str">
            <v>R2669</v>
          </cell>
          <cell r="B1722" t="str">
            <v>Paweł</v>
          </cell>
          <cell r="C1722" t="str">
            <v>RZESZOTALSKI</v>
          </cell>
          <cell r="D1722" t="str">
            <v>MMKS Kędzierzyn-Koźle</v>
          </cell>
        </row>
        <row r="1723">
          <cell r="A1723" t="str">
            <v>R3884</v>
          </cell>
          <cell r="B1723" t="str">
            <v>Dawid</v>
          </cell>
          <cell r="C1723" t="str">
            <v>RZESZUTEK</v>
          </cell>
          <cell r="D1723" t="str">
            <v>UKSB Volant Mielec</v>
          </cell>
        </row>
        <row r="1724">
          <cell r="A1724" t="str">
            <v>R1448</v>
          </cell>
          <cell r="B1724" t="str">
            <v>Janusz</v>
          </cell>
          <cell r="C1724" t="str">
            <v>RŻEWSKI</v>
          </cell>
          <cell r="D1724" t="str">
            <v>----</v>
          </cell>
        </row>
        <row r="1725">
          <cell r="A1725" t="str">
            <v>S3778</v>
          </cell>
          <cell r="B1725" t="str">
            <v>Damian</v>
          </cell>
          <cell r="C1725" t="str">
            <v>SADALSKI</v>
          </cell>
          <cell r="D1725" t="str">
            <v>UKS Orkan Przeźmierowo</v>
          </cell>
        </row>
        <row r="1726">
          <cell r="A1726" t="str">
            <v>S5520</v>
          </cell>
          <cell r="B1726" t="str">
            <v>Piotr</v>
          </cell>
          <cell r="C1726" t="str">
            <v>SADALSKI</v>
          </cell>
          <cell r="D1726" t="str">
            <v>UKS Orkan Przeźmierowo</v>
          </cell>
        </row>
        <row r="1727">
          <cell r="A1727" t="str">
            <v>S2881</v>
          </cell>
          <cell r="B1727" t="str">
            <v>Dominik</v>
          </cell>
          <cell r="C1727" t="str">
            <v>SADO</v>
          </cell>
          <cell r="D1727" t="str">
            <v>UKS Sokół Ropczyce</v>
          </cell>
        </row>
        <row r="1728">
          <cell r="A1728" t="str">
            <v>S2882</v>
          </cell>
          <cell r="B1728" t="str">
            <v>Sebastian</v>
          </cell>
          <cell r="C1728" t="str">
            <v>SADO</v>
          </cell>
          <cell r="D1728" t="str">
            <v>UKS Sokół Ropczyce</v>
          </cell>
        </row>
        <row r="1729">
          <cell r="A1729" t="str">
            <v>S4509</v>
          </cell>
          <cell r="B1729" t="str">
            <v>Anna</v>
          </cell>
          <cell r="C1729" t="str">
            <v>SADOWSKA</v>
          </cell>
          <cell r="D1729" t="str">
            <v>----</v>
          </cell>
        </row>
        <row r="1730">
          <cell r="A1730" t="str">
            <v>S4944</v>
          </cell>
          <cell r="B1730" t="str">
            <v>Paulina</v>
          </cell>
          <cell r="C1730" t="str">
            <v>SADOWSKA</v>
          </cell>
          <cell r="D1730" t="str">
            <v>MMKS Gdańsk</v>
          </cell>
        </row>
        <row r="1731">
          <cell r="A1731" t="str">
            <v>S4943</v>
          </cell>
          <cell r="B1731" t="str">
            <v>Karol</v>
          </cell>
          <cell r="C1731" t="str">
            <v>SADOWSKI</v>
          </cell>
          <cell r="D1731" t="str">
            <v>MMKS Gdańsk</v>
          </cell>
        </row>
        <row r="1732">
          <cell r="A1732" t="str">
            <v>S2332</v>
          </cell>
          <cell r="B1732" t="str">
            <v>Aleksandra</v>
          </cell>
          <cell r="C1732" t="str">
            <v>SADZA</v>
          </cell>
          <cell r="D1732" t="str">
            <v>UKS 70 Płock</v>
          </cell>
        </row>
        <row r="1733">
          <cell r="A1733" t="str">
            <v>S2973</v>
          </cell>
          <cell r="B1733" t="str">
            <v>Tomasz</v>
          </cell>
          <cell r="C1733" t="str">
            <v>SAGUN</v>
          </cell>
          <cell r="D1733" t="str">
            <v>UKS Hubal Białystok</v>
          </cell>
        </row>
        <row r="1734">
          <cell r="A1734" t="str">
            <v>S5036</v>
          </cell>
          <cell r="B1734" t="str">
            <v>Wojciech</v>
          </cell>
          <cell r="C1734" t="str">
            <v>SAJDOK</v>
          </cell>
          <cell r="D1734" t="str">
            <v>UKS Unia Bieruń</v>
          </cell>
        </row>
        <row r="1735">
          <cell r="A1735" t="str">
            <v>S3573</v>
          </cell>
          <cell r="B1735" t="str">
            <v>Wiktor</v>
          </cell>
          <cell r="C1735" t="str">
            <v>SALAMON</v>
          </cell>
          <cell r="D1735" t="str">
            <v>UKS Trójka Tarnobrzeg</v>
          </cell>
        </row>
        <row r="1736">
          <cell r="A1736" t="str">
            <v>S5071</v>
          </cell>
          <cell r="B1736" t="str">
            <v>Tobiasz</v>
          </cell>
          <cell r="C1736" t="str">
            <v>SAŁAGAJ</v>
          </cell>
          <cell r="D1736" t="str">
            <v>UKSB Volant Mielec</v>
          </cell>
        </row>
        <row r="1737">
          <cell r="A1737" t="str">
            <v>S5194</v>
          </cell>
          <cell r="B1737" t="str">
            <v>Wiktoria</v>
          </cell>
          <cell r="C1737" t="str">
            <v>SAMBORSKA</v>
          </cell>
          <cell r="D1737" t="str">
            <v>UKS Kiko Zamość</v>
          </cell>
        </row>
        <row r="1738">
          <cell r="A1738" t="str">
            <v>S4498</v>
          </cell>
          <cell r="B1738" t="str">
            <v>Krzysztof</v>
          </cell>
          <cell r="C1738" t="str">
            <v>SAMONEK</v>
          </cell>
          <cell r="D1738" t="str">
            <v>----</v>
          </cell>
        </row>
        <row r="1739">
          <cell r="A1739" t="str">
            <v>S3690</v>
          </cell>
          <cell r="B1739" t="str">
            <v>Nicola</v>
          </cell>
          <cell r="C1739" t="str">
            <v>SAMSON</v>
          </cell>
          <cell r="D1739" t="str">
            <v>BKS Kolejarz Katowice</v>
          </cell>
        </row>
        <row r="1740">
          <cell r="A1740" t="str">
            <v>S5313</v>
          </cell>
          <cell r="B1740" t="str">
            <v>Anna</v>
          </cell>
          <cell r="C1740" t="str">
            <v>SANOCKA</v>
          </cell>
          <cell r="D1740" t="str">
            <v>UKS Arka Umieszcz</v>
          </cell>
        </row>
        <row r="1741">
          <cell r="A1741" t="str">
            <v>S4742</v>
          </cell>
          <cell r="B1741" t="str">
            <v>Mateusz</v>
          </cell>
          <cell r="C1741" t="str">
            <v>SAPIECHA</v>
          </cell>
          <cell r="D1741" t="str">
            <v>UKS Ząbkowice Dąbrowa Górn.</v>
          </cell>
        </row>
        <row r="1742">
          <cell r="A1742" t="str">
            <v>S5250</v>
          </cell>
          <cell r="B1742" t="str">
            <v>Weronika</v>
          </cell>
          <cell r="C1742" t="str">
            <v>SASKOWSKA</v>
          </cell>
          <cell r="D1742" t="str">
            <v>LUKS Krokus Góralice</v>
          </cell>
        </row>
        <row r="1743">
          <cell r="A1743" t="str">
            <v>S5356</v>
          </cell>
          <cell r="B1743" t="str">
            <v>Karina</v>
          </cell>
          <cell r="C1743" t="str">
            <v>SAWICKA</v>
          </cell>
          <cell r="D1743" t="str">
            <v>ULKS U-2 Lotka Bytów</v>
          </cell>
        </row>
        <row r="1744">
          <cell r="A1744" t="str">
            <v>S3176</v>
          </cell>
          <cell r="B1744" t="str">
            <v>Sylwia</v>
          </cell>
          <cell r="C1744" t="str">
            <v>SAWICKA</v>
          </cell>
          <cell r="D1744" t="str">
            <v>AZSWAT Warszawa</v>
          </cell>
        </row>
        <row r="1745">
          <cell r="A1745" t="str">
            <v>S5092</v>
          </cell>
          <cell r="B1745" t="str">
            <v>Andrzej</v>
          </cell>
          <cell r="C1745" t="str">
            <v>SAWICKI</v>
          </cell>
          <cell r="D1745" t="str">
            <v>UKS Hubal Białystok</v>
          </cell>
        </row>
        <row r="1746">
          <cell r="A1746" t="str">
            <v>S4781</v>
          </cell>
          <cell r="B1746" t="str">
            <v>Grzegorz</v>
          </cell>
          <cell r="C1746" t="str">
            <v>SAWICKI</v>
          </cell>
          <cell r="D1746" t="str">
            <v>----</v>
          </cell>
        </row>
        <row r="1747">
          <cell r="A1747" t="str">
            <v>S5402</v>
          </cell>
          <cell r="B1747" t="str">
            <v>Piotr</v>
          </cell>
          <cell r="C1747" t="str">
            <v>SAWICKI</v>
          </cell>
          <cell r="D1747" t="str">
            <v>AZSWAT Warszawa</v>
          </cell>
        </row>
        <row r="1748">
          <cell r="A1748" t="str">
            <v>S5198</v>
          </cell>
          <cell r="B1748" t="str">
            <v>Katarzyna</v>
          </cell>
          <cell r="C1748" t="str">
            <v>SENDEREK</v>
          </cell>
          <cell r="D1748" t="str">
            <v>UKS Kiko Zamość</v>
          </cell>
        </row>
        <row r="1749">
          <cell r="A1749" t="str">
            <v>S4220</v>
          </cell>
          <cell r="B1749" t="str">
            <v>Julia</v>
          </cell>
          <cell r="C1749" t="str">
            <v>SENDERSKA</v>
          </cell>
          <cell r="D1749" t="str">
            <v>UKS 25 Kielce</v>
          </cell>
        </row>
        <row r="1750">
          <cell r="A1750" t="str">
            <v>S4623</v>
          </cell>
          <cell r="B1750" t="str">
            <v>Damian</v>
          </cell>
          <cell r="C1750" t="str">
            <v>SENDROWSKI</v>
          </cell>
          <cell r="D1750" t="str">
            <v>UKS 70 Płock</v>
          </cell>
        </row>
        <row r="1751">
          <cell r="A1751" t="str">
            <v>S0155</v>
          </cell>
          <cell r="B1751" t="str">
            <v>Anna</v>
          </cell>
          <cell r="C1751" t="str">
            <v>SERAFIN</v>
          </cell>
          <cell r="D1751" t="str">
            <v>LKS Technik Głubczyce</v>
          </cell>
        </row>
        <row r="1752">
          <cell r="A1752" t="str">
            <v>S5234</v>
          </cell>
          <cell r="B1752" t="str">
            <v>Filip</v>
          </cell>
          <cell r="C1752" t="str">
            <v>SERAFIN</v>
          </cell>
          <cell r="D1752" t="str">
            <v>UKS Orbitek Straszęcin</v>
          </cell>
        </row>
        <row r="1753">
          <cell r="A1753" t="str">
            <v>S5666</v>
          </cell>
          <cell r="B1753" t="str">
            <v>Kacper</v>
          </cell>
          <cell r="C1753" t="str">
            <v>SERAFIN</v>
          </cell>
          <cell r="D1753" t="str">
            <v>UKS Jagiellonka Medyka</v>
          </cell>
        </row>
        <row r="1754">
          <cell r="A1754" t="str">
            <v>S5237</v>
          </cell>
          <cell r="B1754" t="str">
            <v>Wiktor</v>
          </cell>
          <cell r="C1754" t="str">
            <v>SERAFIN</v>
          </cell>
          <cell r="D1754" t="str">
            <v>UKS Orbitek Straszęcin</v>
          </cell>
        </row>
        <row r="1755">
          <cell r="A1755" t="str">
            <v>S3724</v>
          </cell>
          <cell r="B1755" t="str">
            <v>Jakub</v>
          </cell>
          <cell r="C1755" t="str">
            <v>SEWERYN</v>
          </cell>
          <cell r="D1755" t="str">
            <v>UKS 2 Sobótka</v>
          </cell>
        </row>
        <row r="1756">
          <cell r="A1756" t="str">
            <v>S5141</v>
          </cell>
          <cell r="B1756" t="str">
            <v>Marek</v>
          </cell>
          <cell r="C1756" t="str">
            <v>SĘCZEK</v>
          </cell>
          <cell r="D1756" t="str">
            <v>----</v>
          </cell>
        </row>
        <row r="1757">
          <cell r="A1757" t="str">
            <v>S4674</v>
          </cell>
          <cell r="B1757" t="str">
            <v>Adrian</v>
          </cell>
          <cell r="C1757" t="str">
            <v>SIDOR</v>
          </cell>
          <cell r="D1757" t="str">
            <v>UKS Kiko Zamość</v>
          </cell>
        </row>
        <row r="1758">
          <cell r="A1758" t="str">
            <v>S4125</v>
          </cell>
          <cell r="B1758" t="str">
            <v>Natalia</v>
          </cell>
          <cell r="C1758" t="str">
            <v>SIDOR</v>
          </cell>
          <cell r="D1758" t="str">
            <v>ŚKB Harcownik Warszawa</v>
          </cell>
        </row>
        <row r="1759">
          <cell r="A1759" t="str">
            <v>S5097</v>
          </cell>
          <cell r="B1759" t="str">
            <v>Maciej</v>
          </cell>
          <cell r="C1759" t="str">
            <v>SIDOROWICZ</v>
          </cell>
          <cell r="D1759" t="str">
            <v>----</v>
          </cell>
        </row>
        <row r="1760">
          <cell r="A1760" t="str">
            <v>S1644</v>
          </cell>
          <cell r="B1760" t="str">
            <v>Mateusz</v>
          </cell>
          <cell r="C1760" t="str">
            <v>SIECIECHOWICZ</v>
          </cell>
          <cell r="D1760" t="str">
            <v>AZSWAT Warszawa</v>
          </cell>
        </row>
        <row r="1761">
          <cell r="A1761" t="str">
            <v>S4377</v>
          </cell>
          <cell r="B1761" t="str">
            <v>Agnieszka</v>
          </cell>
          <cell r="C1761" t="str">
            <v>SIEDLECKA</v>
          </cell>
          <cell r="D1761" t="str">
            <v>ŚKB Harcownik Warszawa</v>
          </cell>
        </row>
        <row r="1762">
          <cell r="A1762" t="str">
            <v>S5272</v>
          </cell>
          <cell r="B1762" t="str">
            <v>Julia</v>
          </cell>
          <cell r="C1762" t="str">
            <v>SIEKLICKA</v>
          </cell>
          <cell r="D1762" t="str">
            <v>UKS Badminton Stare Babice</v>
          </cell>
        </row>
        <row r="1763">
          <cell r="A1763" t="str">
            <v>S2680</v>
          </cell>
          <cell r="B1763" t="str">
            <v>Natalia</v>
          </cell>
          <cell r="C1763" t="str">
            <v>SIEKLICKA</v>
          </cell>
          <cell r="D1763" t="str">
            <v>LKS Naprzód Zielonki</v>
          </cell>
        </row>
        <row r="1764">
          <cell r="A1764" t="str">
            <v>S2114</v>
          </cell>
          <cell r="B1764" t="str">
            <v>Krzysztof</v>
          </cell>
          <cell r="C1764" t="str">
            <v>SIEMIENIUK</v>
          </cell>
          <cell r="D1764" t="str">
            <v>AZSUWM Olsztyn</v>
          </cell>
        </row>
        <row r="1765">
          <cell r="A1765" t="str">
            <v>S4257</v>
          </cell>
          <cell r="B1765" t="str">
            <v>Maciej</v>
          </cell>
          <cell r="C1765" t="str">
            <v>SIEMIGINOWSKI</v>
          </cell>
          <cell r="D1765" t="str">
            <v>LKS Technik Głubczyce</v>
          </cell>
        </row>
        <row r="1766">
          <cell r="A1766" t="str">
            <v>S4814</v>
          </cell>
          <cell r="B1766" t="str">
            <v>Weronika</v>
          </cell>
          <cell r="C1766" t="str">
            <v>SIEMIŃSKA</v>
          </cell>
          <cell r="D1766" t="str">
            <v>UKS Hubal Białystok</v>
          </cell>
        </row>
        <row r="1767">
          <cell r="A1767" t="str">
            <v>S4672</v>
          </cell>
          <cell r="B1767" t="str">
            <v>Michał</v>
          </cell>
          <cell r="C1767" t="str">
            <v>SIEMKO</v>
          </cell>
          <cell r="D1767" t="str">
            <v>UKS Kiko Zamość</v>
          </cell>
        </row>
        <row r="1768">
          <cell r="A1768" t="str">
            <v>S4318</v>
          </cell>
          <cell r="B1768" t="str">
            <v>Ola</v>
          </cell>
          <cell r="C1768" t="str">
            <v>SIEPRAWSKA</v>
          </cell>
          <cell r="D1768" t="str">
            <v>ULKS U-2 Lotka Bytów</v>
          </cell>
        </row>
        <row r="1769">
          <cell r="A1769" t="str">
            <v>S4731</v>
          </cell>
          <cell r="B1769" t="str">
            <v>Michał</v>
          </cell>
          <cell r="C1769" t="str">
            <v>SIERAK</v>
          </cell>
          <cell r="D1769" t="str">
            <v>UKS Orliki Ropica Polska</v>
          </cell>
        </row>
        <row r="1770">
          <cell r="A1770" t="str">
            <v>S3222</v>
          </cell>
          <cell r="B1770" t="str">
            <v>Łukasz</v>
          </cell>
          <cell r="C1770" t="str">
            <v>SIEROŃ</v>
          </cell>
          <cell r="D1770" t="str">
            <v>UMKS Junis Szczucin</v>
          </cell>
        </row>
        <row r="1771">
          <cell r="A1771" t="str">
            <v>S3855</v>
          </cell>
          <cell r="B1771" t="str">
            <v>Maja</v>
          </cell>
          <cell r="C1771" t="str">
            <v>SIERPIŃSKA</v>
          </cell>
          <cell r="D1771" t="str">
            <v>KS Hubertus Zalesie Górne</v>
          </cell>
        </row>
        <row r="1772">
          <cell r="A1772" t="str">
            <v>S5627</v>
          </cell>
          <cell r="B1772" t="str">
            <v>Piotr</v>
          </cell>
          <cell r="C1772" t="str">
            <v>SIERZPUTOWSKI</v>
          </cell>
          <cell r="D1772" t="str">
            <v>ULKS U-2 Lotka Bytów</v>
          </cell>
        </row>
        <row r="1773">
          <cell r="A1773" t="str">
            <v>S5068</v>
          </cell>
          <cell r="B1773" t="str">
            <v>Stanisław</v>
          </cell>
          <cell r="C1773" t="str">
            <v>SIERZPUTOWSKI</v>
          </cell>
          <cell r="D1773" t="str">
            <v>AZSUW Warszawa</v>
          </cell>
        </row>
        <row r="1774">
          <cell r="A1774" t="str">
            <v>S2876</v>
          </cell>
          <cell r="B1774" t="str">
            <v>Paweł</v>
          </cell>
          <cell r="C1774" t="str">
            <v>SIĘPAK</v>
          </cell>
          <cell r="D1774" t="str">
            <v>UKS KSBad Kraków</v>
          </cell>
        </row>
        <row r="1775">
          <cell r="A1775" t="str">
            <v>S5484</v>
          </cell>
          <cell r="B1775" t="str">
            <v>Dominika</v>
          </cell>
          <cell r="C1775" t="str">
            <v>SIKORSKA</v>
          </cell>
          <cell r="D1775" t="str">
            <v>AZSOŚ Łódź</v>
          </cell>
        </row>
        <row r="1776">
          <cell r="A1776" t="str">
            <v>S5648</v>
          </cell>
          <cell r="B1776" t="str">
            <v>Julia</v>
          </cell>
          <cell r="C1776" t="str">
            <v>SIRY</v>
          </cell>
          <cell r="D1776" t="str">
            <v>UKSB Volant Mielec</v>
          </cell>
        </row>
        <row r="1777">
          <cell r="A1777" t="str">
            <v>S4930</v>
          </cell>
          <cell r="B1777" t="str">
            <v>Milena</v>
          </cell>
          <cell r="C1777" t="str">
            <v>SITKIEWICZ</v>
          </cell>
          <cell r="D1777" t="str">
            <v>UKS 2 Sobótka</v>
          </cell>
        </row>
        <row r="1778">
          <cell r="A1778" t="str">
            <v>S4540</v>
          </cell>
          <cell r="B1778" t="str">
            <v>Sara</v>
          </cell>
          <cell r="C1778" t="str">
            <v>SITKO</v>
          </cell>
          <cell r="D1778" t="str">
            <v>UKS Piast-B Kobylnica</v>
          </cell>
        </row>
        <row r="1779">
          <cell r="A1779" t="str">
            <v>S5372</v>
          </cell>
          <cell r="B1779" t="str">
            <v>Jan</v>
          </cell>
          <cell r="C1779" t="str">
            <v>SIULKOWSKI</v>
          </cell>
          <cell r="D1779" t="str">
            <v>UKS Kiko Zamość</v>
          </cell>
        </row>
        <row r="1780">
          <cell r="A1780" t="str">
            <v>S3507</v>
          </cell>
          <cell r="B1780" t="str">
            <v>Bartosz</v>
          </cell>
          <cell r="C1780" t="str">
            <v>SIWEK</v>
          </cell>
          <cell r="D1780" t="str">
            <v>KKS Warmia Olsztyn</v>
          </cell>
        </row>
        <row r="1781">
          <cell r="A1781" t="str">
            <v>S4720</v>
          </cell>
          <cell r="B1781" t="str">
            <v>Katarzyna</v>
          </cell>
          <cell r="C1781" t="str">
            <v>SIWEK</v>
          </cell>
          <cell r="D1781" t="str">
            <v>UKS Sokół Ropczyce</v>
          </cell>
        </row>
        <row r="1782">
          <cell r="A1782" t="str">
            <v>S3663</v>
          </cell>
          <cell r="B1782" t="str">
            <v>Alicja</v>
          </cell>
          <cell r="C1782" t="str">
            <v>SIWULA</v>
          </cell>
          <cell r="D1782" t="str">
            <v>UKS Orbitek Straszęcin</v>
          </cell>
        </row>
        <row r="1783">
          <cell r="A1783" t="str">
            <v>S5243</v>
          </cell>
          <cell r="B1783" t="str">
            <v>Wojciech</v>
          </cell>
          <cell r="C1783" t="str">
            <v>SKOREK</v>
          </cell>
          <cell r="D1783" t="str">
            <v>UKS Ostrówek</v>
          </cell>
        </row>
        <row r="1784">
          <cell r="A1784" t="str">
            <v>S4128</v>
          </cell>
          <cell r="B1784" t="str">
            <v>Grzegorz</v>
          </cell>
          <cell r="C1784" t="str">
            <v>SKORUPKO</v>
          </cell>
          <cell r="D1784" t="str">
            <v>ŚKB Harcownik Warszawa</v>
          </cell>
        </row>
        <row r="1785">
          <cell r="A1785" t="str">
            <v>S4958</v>
          </cell>
          <cell r="B1785" t="str">
            <v>Kinga</v>
          </cell>
          <cell r="C1785" t="str">
            <v>SKOWRONEK</v>
          </cell>
          <cell r="D1785" t="str">
            <v>PMKS Chrobry Piotrowice</v>
          </cell>
        </row>
        <row r="1786">
          <cell r="A1786" t="str">
            <v>S5215</v>
          </cell>
          <cell r="B1786" t="str">
            <v>Natalia</v>
          </cell>
          <cell r="C1786" t="str">
            <v>SKROCKA</v>
          </cell>
          <cell r="D1786" t="str">
            <v>SKB Suwałki</v>
          </cell>
        </row>
        <row r="1787">
          <cell r="A1787" t="str">
            <v>S0922</v>
          </cell>
          <cell r="B1787" t="str">
            <v>Rafał</v>
          </cell>
          <cell r="C1787" t="str">
            <v>SKRZEK</v>
          </cell>
          <cell r="D1787" t="str">
            <v>UKS Orbitek Straszęcin</v>
          </cell>
        </row>
        <row r="1788">
          <cell r="A1788" t="str">
            <v>S3183</v>
          </cell>
          <cell r="B1788" t="str">
            <v>Aleksandra</v>
          </cell>
          <cell r="C1788" t="str">
            <v>SKRZYŃSKA</v>
          </cell>
          <cell r="D1788" t="str">
            <v>UKS Kiko Zamość</v>
          </cell>
        </row>
        <row r="1789">
          <cell r="A1789" t="str">
            <v>S3721</v>
          </cell>
          <cell r="B1789" t="str">
            <v>Błażej</v>
          </cell>
          <cell r="C1789" t="str">
            <v>SKRZYPCZAK</v>
          </cell>
          <cell r="D1789" t="str">
            <v>ŚKB Harcownik Warszawa</v>
          </cell>
        </row>
        <row r="1790">
          <cell r="A1790" t="str">
            <v>S4801</v>
          </cell>
          <cell r="B1790" t="str">
            <v>Oliwia</v>
          </cell>
          <cell r="C1790" t="str">
            <v>SKRZYPEK</v>
          </cell>
          <cell r="D1790" t="str">
            <v>----</v>
          </cell>
        </row>
        <row r="1791">
          <cell r="A1791" t="str">
            <v>S5065</v>
          </cell>
          <cell r="B1791" t="str">
            <v>Monika</v>
          </cell>
          <cell r="C1791" t="str">
            <v>SŁOKOTOWICZ</v>
          </cell>
          <cell r="D1791" t="str">
            <v>UKS Hubal Białystok</v>
          </cell>
        </row>
        <row r="1792">
          <cell r="A1792" t="str">
            <v>S5380</v>
          </cell>
          <cell r="B1792" t="str">
            <v>Bartosz</v>
          </cell>
          <cell r="C1792" t="str">
            <v>SŁOMA</v>
          </cell>
          <cell r="D1792" t="str">
            <v>MKS Orlicz Suchedniów</v>
          </cell>
        </row>
        <row r="1793">
          <cell r="A1793" t="str">
            <v>S3617</v>
          </cell>
          <cell r="B1793" t="str">
            <v>Katarzyna</v>
          </cell>
          <cell r="C1793" t="str">
            <v>SŁOMBA</v>
          </cell>
          <cell r="D1793" t="str">
            <v>UKSB Volant Mielec</v>
          </cell>
        </row>
        <row r="1794">
          <cell r="A1794" t="str">
            <v>S0218</v>
          </cell>
          <cell r="B1794" t="str">
            <v>Adam</v>
          </cell>
          <cell r="C1794" t="str">
            <v>SŁOMKA</v>
          </cell>
          <cell r="D1794" t="str">
            <v>KS Chojnik Jelenia Góra</v>
          </cell>
        </row>
        <row r="1795">
          <cell r="A1795" t="str">
            <v>S2735</v>
          </cell>
          <cell r="B1795" t="str">
            <v>Paweł</v>
          </cell>
          <cell r="C1795" t="str">
            <v>SŁOMKA</v>
          </cell>
          <cell r="D1795" t="str">
            <v>KS Chojnik Jelenia Góra</v>
          </cell>
        </row>
        <row r="1796">
          <cell r="A1796" t="str">
            <v>S4703</v>
          </cell>
          <cell r="B1796" t="str">
            <v>Mateusz</v>
          </cell>
          <cell r="C1796" t="str">
            <v>SŁOMKOWSKI</v>
          </cell>
          <cell r="D1796" t="str">
            <v>KS Wesoła Warszawa</v>
          </cell>
        </row>
        <row r="1797">
          <cell r="A1797" t="str">
            <v>S5124</v>
          </cell>
          <cell r="B1797" t="str">
            <v>Oliwia</v>
          </cell>
          <cell r="C1797" t="str">
            <v>SŁOWIKOWSKA</v>
          </cell>
          <cell r="D1797" t="str">
            <v>UKS 70 Płock</v>
          </cell>
        </row>
        <row r="1798">
          <cell r="A1798" t="str">
            <v>S3245</v>
          </cell>
          <cell r="B1798" t="str">
            <v>Arkadiusz</v>
          </cell>
          <cell r="C1798" t="str">
            <v>SŁUPEK</v>
          </cell>
          <cell r="D1798" t="str">
            <v>KS Chojnik Jelenia Góra</v>
          </cell>
        </row>
        <row r="1799">
          <cell r="A1799" t="str">
            <v>S4019</v>
          </cell>
          <cell r="B1799" t="str">
            <v>Kamil</v>
          </cell>
          <cell r="C1799" t="str">
            <v>SŁUPEK</v>
          </cell>
          <cell r="D1799" t="str">
            <v>KS Chojnik Jelenia Góra</v>
          </cell>
        </row>
        <row r="1800">
          <cell r="A1800" t="str">
            <v>S3640</v>
          </cell>
          <cell r="B1800" t="str">
            <v>Paweł</v>
          </cell>
          <cell r="C1800" t="str">
            <v>SŁYSZ</v>
          </cell>
          <cell r="D1800" t="str">
            <v>MUKS 2 Kietrz</v>
          </cell>
        </row>
        <row r="1801">
          <cell r="A1801" t="str">
            <v>S3502</v>
          </cell>
          <cell r="B1801" t="str">
            <v>Jakub</v>
          </cell>
          <cell r="C1801" t="str">
            <v>SMAJDA</v>
          </cell>
          <cell r="D1801" t="str">
            <v>UKS Ząbkowice Dąbrowa Górn.</v>
          </cell>
        </row>
        <row r="1802">
          <cell r="A1802" t="str">
            <v>S3955</v>
          </cell>
          <cell r="B1802" t="str">
            <v>Sandra</v>
          </cell>
          <cell r="C1802" t="str">
            <v>SMOK</v>
          </cell>
          <cell r="D1802" t="str">
            <v>KS Chojnik Jelenia Góra</v>
          </cell>
        </row>
        <row r="1803">
          <cell r="A1803" t="str">
            <v>S5542</v>
          </cell>
          <cell r="B1803" t="str">
            <v>Adrian</v>
          </cell>
          <cell r="C1803" t="str">
            <v>SMOLEŃ</v>
          </cell>
          <cell r="D1803" t="str">
            <v>----</v>
          </cell>
        </row>
        <row r="1804">
          <cell r="A1804" t="str">
            <v>S2115</v>
          </cell>
          <cell r="B1804" t="str">
            <v>Michał</v>
          </cell>
          <cell r="C1804" t="str">
            <v>SMOLEWSKI</v>
          </cell>
          <cell r="D1804" t="str">
            <v>UKS Hubal Białystok</v>
          </cell>
        </row>
        <row r="1805">
          <cell r="A1805" t="str">
            <v>S4777</v>
          </cell>
          <cell r="B1805" t="str">
            <v>Mariusz</v>
          </cell>
          <cell r="C1805" t="str">
            <v>SMOLICH</v>
          </cell>
          <cell r="D1805" t="str">
            <v>----</v>
          </cell>
        </row>
        <row r="1806">
          <cell r="A1806" t="str">
            <v>S1278</v>
          </cell>
          <cell r="B1806" t="str">
            <v>Arkadiusz</v>
          </cell>
          <cell r="C1806" t="str">
            <v>SMOLIŃSKI</v>
          </cell>
          <cell r="D1806" t="str">
            <v>AZSUWM Olsztyn</v>
          </cell>
        </row>
        <row r="1807">
          <cell r="A1807" t="str">
            <v>S5006</v>
          </cell>
          <cell r="B1807" t="str">
            <v>Stanisław</v>
          </cell>
          <cell r="C1807" t="str">
            <v>SMOLIŃSKI</v>
          </cell>
          <cell r="D1807" t="str">
            <v>----</v>
          </cell>
        </row>
        <row r="1808">
          <cell r="A1808" t="str">
            <v>S2839</v>
          </cell>
          <cell r="B1808" t="str">
            <v>Robert</v>
          </cell>
          <cell r="C1808" t="str">
            <v>SMOLUCHOWSKI</v>
          </cell>
          <cell r="D1808" t="str">
            <v>MKB Lednik Miastko</v>
          </cell>
        </row>
        <row r="1809">
          <cell r="A1809" t="str">
            <v>S5604</v>
          </cell>
          <cell r="B1809" t="str">
            <v>Szymon</v>
          </cell>
          <cell r="C1809" t="str">
            <v>SNARSKI</v>
          </cell>
          <cell r="D1809" t="str">
            <v>UKS Hubal Białystok</v>
          </cell>
        </row>
        <row r="1810">
          <cell r="A1810" t="str">
            <v>S3394</v>
          </cell>
          <cell r="B1810" t="str">
            <v>Hana</v>
          </cell>
          <cell r="C1810" t="str">
            <v>SNOCHOWSKA</v>
          </cell>
          <cell r="D1810" t="str">
            <v>----</v>
          </cell>
        </row>
        <row r="1811">
          <cell r="A1811" t="str">
            <v>S5188</v>
          </cell>
          <cell r="B1811" t="str">
            <v>Kamil</v>
          </cell>
          <cell r="C1811" t="str">
            <v>SOBCZUK</v>
          </cell>
          <cell r="D1811" t="str">
            <v>UKS Kiko Zamość</v>
          </cell>
        </row>
        <row r="1812">
          <cell r="A1812" t="str">
            <v>S5116</v>
          </cell>
          <cell r="B1812" t="str">
            <v>Ada</v>
          </cell>
          <cell r="C1812" t="str">
            <v>SOBIECKA</v>
          </cell>
          <cell r="D1812" t="str">
            <v>KS Hubertus Zalesie Górne</v>
          </cell>
        </row>
        <row r="1813">
          <cell r="A1813" t="str">
            <v>S5001</v>
          </cell>
          <cell r="B1813" t="str">
            <v>Dariusz</v>
          </cell>
          <cell r="C1813" t="str">
            <v>SOBKÓW</v>
          </cell>
          <cell r="D1813" t="str">
            <v>----</v>
          </cell>
        </row>
        <row r="1814">
          <cell r="A1814" t="str">
            <v>S4287</v>
          </cell>
          <cell r="B1814" t="str">
            <v>Michał</v>
          </cell>
          <cell r="C1814" t="str">
            <v>SOBOLEWSKI</v>
          </cell>
          <cell r="D1814" t="str">
            <v>SKB Suwałki</v>
          </cell>
        </row>
        <row r="1815">
          <cell r="A1815" t="str">
            <v>S5203</v>
          </cell>
          <cell r="B1815" t="str">
            <v>Tomasz</v>
          </cell>
          <cell r="C1815" t="str">
            <v>SOBOLEWSKI</v>
          </cell>
          <cell r="D1815" t="str">
            <v>UKS Kiko Zamość</v>
          </cell>
        </row>
        <row r="1816">
          <cell r="A1816" t="str">
            <v>S5035</v>
          </cell>
          <cell r="B1816" t="str">
            <v>Mateusz</v>
          </cell>
          <cell r="C1816" t="str">
            <v>SOBOŃ</v>
          </cell>
          <cell r="D1816" t="str">
            <v>UKS Unia Bieruń</v>
          </cell>
        </row>
        <row r="1817">
          <cell r="A1817" t="str">
            <v>S3950</v>
          </cell>
          <cell r="B1817" t="str">
            <v>Klaudia</v>
          </cell>
          <cell r="C1817" t="str">
            <v>SOCHA</v>
          </cell>
          <cell r="D1817" t="str">
            <v>KS Chojnik Jelenia Góra</v>
          </cell>
        </row>
        <row r="1818">
          <cell r="A1818" t="str">
            <v>S3358</v>
          </cell>
          <cell r="B1818" t="str">
            <v>Maciej</v>
          </cell>
          <cell r="C1818" t="str">
            <v>SOCHA</v>
          </cell>
          <cell r="D1818" t="str">
            <v>LUKS Jedynka Częstochowa</v>
          </cell>
        </row>
        <row r="1819">
          <cell r="A1819" t="str">
            <v>S3951</v>
          </cell>
          <cell r="B1819" t="str">
            <v>Oliwia</v>
          </cell>
          <cell r="C1819" t="str">
            <v>SOCHA</v>
          </cell>
          <cell r="D1819" t="str">
            <v>KS Chojnik Jelenia Góra</v>
          </cell>
        </row>
        <row r="1820">
          <cell r="A1820" t="str">
            <v>S5107</v>
          </cell>
          <cell r="B1820" t="str">
            <v>Justyna</v>
          </cell>
          <cell r="C1820" t="str">
            <v>SOKOŁOWSKA</v>
          </cell>
          <cell r="D1820" t="str">
            <v>UKS 70 Płock</v>
          </cell>
        </row>
        <row r="1821">
          <cell r="A1821" t="str">
            <v>S3993</v>
          </cell>
          <cell r="B1821" t="str">
            <v>Martyna</v>
          </cell>
          <cell r="C1821" t="str">
            <v>SOKOŁOWSKA</v>
          </cell>
          <cell r="D1821" t="str">
            <v>KKS Warmia Olsztyn</v>
          </cell>
        </row>
        <row r="1822">
          <cell r="A1822" t="str">
            <v>S5448</v>
          </cell>
          <cell r="B1822" t="str">
            <v>Bartłomiej</v>
          </cell>
          <cell r="C1822" t="str">
            <v>SOKOŁOWSKI</v>
          </cell>
          <cell r="D1822" t="str">
            <v>KKS Warmia Olsztyn</v>
          </cell>
        </row>
        <row r="1823">
          <cell r="A1823" t="str">
            <v>S3994</v>
          </cell>
          <cell r="B1823" t="str">
            <v>Jacek</v>
          </cell>
          <cell r="C1823" t="str">
            <v>SOKOŁOWSKI</v>
          </cell>
          <cell r="D1823" t="str">
            <v>AZSUWM Olsztyn</v>
          </cell>
        </row>
        <row r="1824">
          <cell r="A1824" t="str">
            <v>S3995</v>
          </cell>
          <cell r="B1824" t="str">
            <v>Kacper</v>
          </cell>
          <cell r="C1824" t="str">
            <v>SOKOŁOWSKI</v>
          </cell>
          <cell r="D1824" t="str">
            <v>KKS Warmia Olsztyn</v>
          </cell>
        </row>
        <row r="1825">
          <cell r="A1825" t="str">
            <v>S5541</v>
          </cell>
          <cell r="B1825" t="str">
            <v>Kamil</v>
          </cell>
          <cell r="C1825" t="str">
            <v>SOKOŁOWSKI</v>
          </cell>
          <cell r="D1825" t="str">
            <v>KS Masovia Płock</v>
          </cell>
        </row>
        <row r="1826">
          <cell r="A1826" t="str">
            <v>S5609</v>
          </cell>
          <cell r="B1826" t="str">
            <v>Mateusz</v>
          </cell>
          <cell r="C1826" t="str">
            <v>SOKOŁOWSKI</v>
          </cell>
          <cell r="D1826" t="str">
            <v>SKB Suwałki</v>
          </cell>
        </row>
        <row r="1827">
          <cell r="A1827" t="str">
            <v>S5094</v>
          </cell>
          <cell r="B1827" t="str">
            <v>Jan</v>
          </cell>
          <cell r="C1827" t="str">
            <v>SOŁEK</v>
          </cell>
          <cell r="D1827" t="str">
            <v>KSR Wolant Łódź</v>
          </cell>
        </row>
        <row r="1828">
          <cell r="A1828" t="str">
            <v>S2340</v>
          </cell>
          <cell r="B1828" t="str">
            <v>Joanna</v>
          </cell>
          <cell r="C1828" t="str">
            <v>SOŁOWIŃSKA</v>
          </cell>
          <cell r="D1828" t="str">
            <v>UKS Hubal Białystok</v>
          </cell>
        </row>
        <row r="1829">
          <cell r="A1829" t="str">
            <v>S4596</v>
          </cell>
          <cell r="B1829" t="str">
            <v>Jakub</v>
          </cell>
          <cell r="C1829" t="str">
            <v>SOŁTYS</v>
          </cell>
          <cell r="D1829" t="str">
            <v>AZSAGH Kraków</v>
          </cell>
        </row>
        <row r="1830">
          <cell r="A1830" t="str">
            <v>S2153</v>
          </cell>
          <cell r="B1830" t="str">
            <v>Magdalena</v>
          </cell>
          <cell r="C1830" t="str">
            <v>SOSNOWSKA</v>
          </cell>
          <cell r="D1830" t="str">
            <v>SLKS Tramp Orneta</v>
          </cell>
        </row>
        <row r="1831">
          <cell r="A1831" t="str">
            <v>S1935</v>
          </cell>
          <cell r="B1831" t="str">
            <v>Adam</v>
          </cell>
          <cell r="C1831" t="str">
            <v>SOWA</v>
          </cell>
          <cell r="D1831" t="str">
            <v>BKS Kolejarz Częstochowa</v>
          </cell>
        </row>
        <row r="1832">
          <cell r="A1832" t="str">
            <v>S5034</v>
          </cell>
          <cell r="B1832" t="str">
            <v>Michał</v>
          </cell>
          <cell r="C1832" t="str">
            <v>SOWA</v>
          </cell>
          <cell r="D1832" t="str">
            <v>UKS Unia Bieruń</v>
          </cell>
        </row>
        <row r="1833">
          <cell r="A1833" t="str">
            <v>S5235</v>
          </cell>
          <cell r="B1833" t="str">
            <v>Wiktoria</v>
          </cell>
          <cell r="C1833" t="str">
            <v>SOWA</v>
          </cell>
          <cell r="D1833" t="str">
            <v>UKS Orbitek Straszęcin</v>
          </cell>
        </row>
        <row r="1834">
          <cell r="A1834" t="str">
            <v>S3656</v>
          </cell>
          <cell r="B1834" t="str">
            <v>Arkadiusz</v>
          </cell>
          <cell r="C1834" t="str">
            <v>SOWERSZENKO</v>
          </cell>
          <cell r="D1834" t="str">
            <v>MUKS 2 Kietrz</v>
          </cell>
        </row>
        <row r="1835">
          <cell r="A1835" t="str">
            <v>S2901</v>
          </cell>
          <cell r="B1835" t="str">
            <v>Jakub</v>
          </cell>
          <cell r="C1835" t="str">
            <v>SOWIŃSKI</v>
          </cell>
          <cell r="D1835" t="str">
            <v>----</v>
          </cell>
        </row>
        <row r="1836">
          <cell r="A1836" t="str">
            <v>S5177</v>
          </cell>
          <cell r="B1836" t="str">
            <v>Zbigniew</v>
          </cell>
          <cell r="C1836" t="str">
            <v>SOWIŃSKI</v>
          </cell>
          <cell r="D1836" t="str">
            <v>----</v>
          </cell>
        </row>
        <row r="1837">
          <cell r="A1837" t="str">
            <v>S5535</v>
          </cell>
          <cell r="B1837" t="str">
            <v>Natalia</v>
          </cell>
          <cell r="C1837" t="str">
            <v>SPASSÓWKA</v>
          </cell>
          <cell r="D1837" t="str">
            <v>SKB Suwałki</v>
          </cell>
        </row>
        <row r="1838">
          <cell r="A1838" t="str">
            <v>S4901</v>
          </cell>
          <cell r="B1838" t="str">
            <v>Daniel</v>
          </cell>
          <cell r="C1838" t="str">
            <v>SPECYLAK</v>
          </cell>
          <cell r="D1838" t="str">
            <v>----</v>
          </cell>
        </row>
        <row r="1839">
          <cell r="A1839" t="str">
            <v>S4902</v>
          </cell>
          <cell r="B1839" t="str">
            <v>Daria</v>
          </cell>
          <cell r="C1839" t="str">
            <v>SPECYLAK</v>
          </cell>
          <cell r="D1839" t="str">
            <v>----</v>
          </cell>
        </row>
        <row r="1840">
          <cell r="A1840" t="str">
            <v>S4013</v>
          </cell>
          <cell r="B1840" t="str">
            <v>Kamil</v>
          </cell>
          <cell r="C1840" t="str">
            <v>SPŁAWIŃSKI</v>
          </cell>
          <cell r="D1840" t="str">
            <v>UMKS Dubiecko</v>
          </cell>
        </row>
        <row r="1841">
          <cell r="A1841" t="str">
            <v>S5332</v>
          </cell>
          <cell r="B1841" t="str">
            <v>Mateusz</v>
          </cell>
          <cell r="C1841" t="str">
            <v>SPŁAWIŃSKI</v>
          </cell>
          <cell r="D1841" t="str">
            <v>UMKS Dubiecko</v>
          </cell>
        </row>
        <row r="1842">
          <cell r="A1842" t="str">
            <v>S5634</v>
          </cell>
          <cell r="B1842" t="str">
            <v>Dawid</v>
          </cell>
          <cell r="C1842" t="str">
            <v>SROCZYŃSKI</v>
          </cell>
          <cell r="D1842" t="str">
            <v>----</v>
          </cell>
        </row>
        <row r="1843">
          <cell r="A1843" t="str">
            <v>S3971</v>
          </cell>
          <cell r="B1843" t="str">
            <v>Dawid</v>
          </cell>
          <cell r="C1843" t="str">
            <v>SROKA</v>
          </cell>
          <cell r="D1843" t="str">
            <v>KS Stal Sulęcin</v>
          </cell>
        </row>
        <row r="1844">
          <cell r="A1844" t="str">
            <v>S5643</v>
          </cell>
          <cell r="B1844" t="str">
            <v>Dawid</v>
          </cell>
          <cell r="C1844" t="str">
            <v>STACHNIK</v>
          </cell>
          <cell r="D1844" t="str">
            <v>UKS Sokół Ropczyce</v>
          </cell>
        </row>
        <row r="1845">
          <cell r="A1845" t="str">
            <v>S3843</v>
          </cell>
          <cell r="B1845" t="str">
            <v>Jerzy</v>
          </cell>
          <cell r="C1845" t="str">
            <v>STACHOWSKI</v>
          </cell>
          <cell r="D1845" t="str">
            <v>----</v>
          </cell>
        </row>
        <row r="1846">
          <cell r="A1846" t="str">
            <v>S3092</v>
          </cell>
          <cell r="B1846" t="str">
            <v>Maciej</v>
          </cell>
          <cell r="C1846" t="str">
            <v>STANDO</v>
          </cell>
          <cell r="D1846" t="str">
            <v>KKS Warmia Olsztyn</v>
          </cell>
        </row>
        <row r="1847">
          <cell r="A1847" t="str">
            <v>S3740</v>
          </cell>
          <cell r="B1847" t="str">
            <v>Marcin</v>
          </cell>
          <cell r="C1847" t="str">
            <v>STANECKI</v>
          </cell>
          <cell r="D1847" t="str">
            <v>MKSKSOS Kraków</v>
          </cell>
        </row>
        <row r="1848">
          <cell r="A1848" t="str">
            <v>S4802</v>
          </cell>
          <cell r="B1848" t="str">
            <v>Ewa</v>
          </cell>
          <cell r="C1848" t="str">
            <v>STANGRET</v>
          </cell>
          <cell r="D1848" t="str">
            <v>UKS Astra Wrocław</v>
          </cell>
        </row>
        <row r="1849">
          <cell r="A1849" t="str">
            <v>S4848</v>
          </cell>
          <cell r="B1849" t="str">
            <v>Józef</v>
          </cell>
          <cell r="C1849" t="str">
            <v>STANGRET</v>
          </cell>
          <cell r="D1849" t="str">
            <v>----</v>
          </cell>
        </row>
        <row r="1850">
          <cell r="A1850" t="str">
            <v>S2852</v>
          </cell>
          <cell r="B1850" t="str">
            <v>Maciej</v>
          </cell>
          <cell r="C1850" t="str">
            <v>STANISŁAWCZYK</v>
          </cell>
          <cell r="D1850" t="str">
            <v>SKB Piast Słupsk</v>
          </cell>
        </row>
        <row r="1851">
          <cell r="A1851" t="str">
            <v>S4770</v>
          </cell>
          <cell r="B1851" t="str">
            <v>Jakub</v>
          </cell>
          <cell r="C1851" t="str">
            <v>STANISZ</v>
          </cell>
          <cell r="D1851" t="str">
            <v>UKS 15 Kędzierzyn-Koźle</v>
          </cell>
        </row>
        <row r="1852">
          <cell r="A1852" t="str">
            <v>S3114</v>
          </cell>
          <cell r="B1852" t="str">
            <v>Joanna</v>
          </cell>
          <cell r="C1852" t="str">
            <v>STANISZ</v>
          </cell>
          <cell r="D1852" t="str">
            <v>UKS Sokół Ropczyce</v>
          </cell>
        </row>
        <row r="1853">
          <cell r="A1853" t="str">
            <v>S4767</v>
          </cell>
          <cell r="B1853" t="str">
            <v>Kamil</v>
          </cell>
          <cell r="C1853" t="str">
            <v>STANISZ</v>
          </cell>
          <cell r="D1853" t="str">
            <v>UKS 15 Kędzierzyn-Koźle</v>
          </cell>
        </row>
        <row r="1854">
          <cell r="A1854" t="str">
            <v>S4438</v>
          </cell>
          <cell r="B1854" t="str">
            <v>Mateusz</v>
          </cell>
          <cell r="C1854" t="str">
            <v>STANISZ</v>
          </cell>
          <cell r="D1854" t="str">
            <v>UKS Sokół Ropczyce</v>
          </cell>
        </row>
        <row r="1855">
          <cell r="A1855" t="str">
            <v>S2428</v>
          </cell>
          <cell r="B1855" t="str">
            <v>Mateusz</v>
          </cell>
          <cell r="C1855" t="str">
            <v>STANISZEWSKI</v>
          </cell>
          <cell r="D1855" t="str">
            <v>UKS 25 Kielce</v>
          </cell>
        </row>
        <row r="1856">
          <cell r="A1856" t="str">
            <v>S5099</v>
          </cell>
          <cell r="B1856" t="str">
            <v>Bogdan</v>
          </cell>
          <cell r="C1856" t="str">
            <v>STANKIEWICZ</v>
          </cell>
          <cell r="D1856" t="str">
            <v>----</v>
          </cell>
        </row>
        <row r="1857">
          <cell r="A1857" t="str">
            <v>S4209</v>
          </cell>
          <cell r="B1857" t="str">
            <v>Paweł</v>
          </cell>
          <cell r="C1857" t="str">
            <v>STANKIEWICZ</v>
          </cell>
          <cell r="D1857" t="str">
            <v>UKSB Milenium Warszawa</v>
          </cell>
        </row>
        <row r="1858">
          <cell r="A1858" t="str">
            <v>S3975</v>
          </cell>
          <cell r="B1858" t="str">
            <v>Kamil</v>
          </cell>
          <cell r="C1858" t="str">
            <v>STAŃCZYC</v>
          </cell>
          <cell r="D1858" t="str">
            <v>KS Stal Sulęcin</v>
          </cell>
        </row>
        <row r="1859">
          <cell r="A1859" t="str">
            <v>S4969</v>
          </cell>
          <cell r="B1859" t="str">
            <v>Dariusz</v>
          </cell>
          <cell r="C1859" t="str">
            <v>STAŃKO</v>
          </cell>
          <cell r="D1859" t="str">
            <v>UKS Aktywna Piątka Przemyśl</v>
          </cell>
        </row>
        <row r="1860">
          <cell r="A1860" t="str">
            <v>S4372</v>
          </cell>
          <cell r="B1860" t="str">
            <v>Grzegorz</v>
          </cell>
          <cell r="C1860" t="str">
            <v>STAŃKO</v>
          </cell>
          <cell r="D1860" t="str">
            <v>UKS Aktywna Piątka Przemyśl</v>
          </cell>
        </row>
        <row r="1861">
          <cell r="A1861" t="str">
            <v>S4373</v>
          </cell>
          <cell r="B1861" t="str">
            <v>Wojciech</v>
          </cell>
          <cell r="C1861" t="str">
            <v>STAŃKO</v>
          </cell>
          <cell r="D1861" t="str">
            <v>UKS Aktywna Piątka Przemyśl</v>
          </cell>
        </row>
        <row r="1862">
          <cell r="A1862" t="str">
            <v>S3972</v>
          </cell>
          <cell r="B1862" t="str">
            <v>Maciej</v>
          </cell>
          <cell r="C1862" t="str">
            <v>STASIŁOWICZ</v>
          </cell>
          <cell r="D1862" t="str">
            <v>KS Stal Sulęcin</v>
          </cell>
        </row>
        <row r="1863">
          <cell r="A1863" t="str">
            <v>S5236</v>
          </cell>
          <cell r="B1863" t="str">
            <v>Anna</v>
          </cell>
          <cell r="C1863" t="str">
            <v>STASIOWSKA</v>
          </cell>
          <cell r="D1863" t="str">
            <v>UKS Orbitek Straszęcin</v>
          </cell>
        </row>
        <row r="1864">
          <cell r="A1864" t="str">
            <v>S0757</v>
          </cell>
          <cell r="B1864" t="str">
            <v>Dominik</v>
          </cell>
          <cell r="C1864" t="str">
            <v>STATNIK</v>
          </cell>
          <cell r="D1864" t="str">
            <v>----</v>
          </cell>
        </row>
        <row r="1865">
          <cell r="A1865" t="str">
            <v>S2138</v>
          </cell>
          <cell r="B1865" t="str">
            <v>Dominik</v>
          </cell>
          <cell r="C1865" t="str">
            <v>STEBNICKI</v>
          </cell>
          <cell r="D1865" t="str">
            <v>LKS Technik Głubczyce</v>
          </cell>
        </row>
        <row r="1866">
          <cell r="A1866" t="str">
            <v>S4222</v>
          </cell>
          <cell r="B1866" t="str">
            <v>Bartosz</v>
          </cell>
          <cell r="C1866" t="str">
            <v>STEFANIAK</v>
          </cell>
          <cell r="D1866" t="str">
            <v>ŚKB Harcownik Warszawa</v>
          </cell>
        </row>
        <row r="1867">
          <cell r="A1867" t="str">
            <v>S4778</v>
          </cell>
          <cell r="B1867" t="str">
            <v>Damian</v>
          </cell>
          <cell r="C1867" t="str">
            <v>STEFAŃCZYK</v>
          </cell>
          <cell r="D1867" t="str">
            <v>----</v>
          </cell>
        </row>
        <row r="1868">
          <cell r="A1868" t="str">
            <v>S1797</v>
          </cell>
          <cell r="B1868" t="str">
            <v>Iwona</v>
          </cell>
          <cell r="C1868" t="str">
            <v>STEFAŃCZYK</v>
          </cell>
          <cell r="D1868" t="str">
            <v>----</v>
          </cell>
        </row>
        <row r="1869">
          <cell r="A1869" t="str">
            <v>S4772</v>
          </cell>
          <cell r="B1869" t="str">
            <v>Agata</v>
          </cell>
          <cell r="C1869" t="str">
            <v>STEFAŃSKA</v>
          </cell>
          <cell r="D1869" t="str">
            <v>UKS Ostrówek</v>
          </cell>
        </row>
        <row r="1870">
          <cell r="A1870" t="str">
            <v>S1472</v>
          </cell>
          <cell r="B1870" t="str">
            <v>Grażyna</v>
          </cell>
          <cell r="C1870" t="str">
            <v>STEFAŃSKA</v>
          </cell>
          <cell r="D1870" t="str">
            <v>----</v>
          </cell>
        </row>
        <row r="1871">
          <cell r="A1871" t="str">
            <v>S4974</v>
          </cell>
          <cell r="B1871" t="str">
            <v>Julia</v>
          </cell>
          <cell r="C1871" t="str">
            <v>STEFAŃSKA</v>
          </cell>
          <cell r="D1871" t="str">
            <v>UKS Ostrówek</v>
          </cell>
        </row>
        <row r="1872">
          <cell r="A1872" t="str">
            <v>S2642</v>
          </cell>
          <cell r="B1872" t="str">
            <v>Kinga</v>
          </cell>
          <cell r="C1872" t="str">
            <v>STEFAŃSKA</v>
          </cell>
          <cell r="D1872" t="str">
            <v>UKS Sokół Ropczyce</v>
          </cell>
        </row>
        <row r="1873">
          <cell r="A1873" t="str">
            <v>S4331</v>
          </cell>
          <cell r="B1873" t="str">
            <v>Michał</v>
          </cell>
          <cell r="C1873" t="str">
            <v>STEFAŃSKI</v>
          </cell>
          <cell r="D1873" t="str">
            <v>UKS Ostrówek</v>
          </cell>
        </row>
        <row r="1874">
          <cell r="A1874" t="str">
            <v>S 077</v>
          </cell>
          <cell r="B1874" t="str">
            <v>Agata</v>
          </cell>
          <cell r="C1874" t="str">
            <v>STELMASZCZYK</v>
          </cell>
          <cell r="D1874" t="str">
            <v>BKS Kolejarz Częstochowa</v>
          </cell>
        </row>
        <row r="1875">
          <cell r="A1875" t="str">
            <v>S3912</v>
          </cell>
          <cell r="B1875" t="str">
            <v>Mateusz</v>
          </cell>
          <cell r="C1875" t="str">
            <v>STEMPEL</v>
          </cell>
          <cell r="D1875" t="str">
            <v>AZSWAT Warszawa</v>
          </cell>
        </row>
        <row r="1876">
          <cell r="A1876" t="str">
            <v>S5521</v>
          </cell>
          <cell r="B1876" t="str">
            <v>Małgorzata</v>
          </cell>
          <cell r="C1876" t="str">
            <v>STERNAL</v>
          </cell>
          <cell r="D1876" t="str">
            <v>UKS Orkan Przeźmierowo</v>
          </cell>
        </row>
        <row r="1877">
          <cell r="A1877" t="str">
            <v>S5200</v>
          </cell>
          <cell r="B1877" t="str">
            <v>Dominika</v>
          </cell>
          <cell r="C1877" t="str">
            <v>STĘPIEŃ</v>
          </cell>
          <cell r="D1877" t="str">
            <v>----</v>
          </cell>
        </row>
        <row r="1878">
          <cell r="A1878" t="str">
            <v>S4937</v>
          </cell>
          <cell r="B1878" t="str">
            <v>Filip</v>
          </cell>
          <cell r="C1878" t="str">
            <v>STĘPNIAK</v>
          </cell>
          <cell r="D1878" t="str">
            <v>UKS Plesbad Pszczyna</v>
          </cell>
        </row>
        <row r="1879">
          <cell r="A1879" t="str">
            <v>S4265</v>
          </cell>
          <cell r="B1879" t="str">
            <v>Łukasz</v>
          </cell>
          <cell r="C1879" t="str">
            <v>STĘPNIEWSKI</v>
          </cell>
          <cell r="D1879" t="str">
            <v>MKB Lednik Miastko</v>
          </cell>
        </row>
        <row r="1880">
          <cell r="A1880" t="str">
            <v>S1370</v>
          </cell>
          <cell r="B1880" t="str">
            <v>Joanna</v>
          </cell>
          <cell r="C1880" t="str">
            <v>STOBIECKA</v>
          </cell>
          <cell r="D1880" t="str">
            <v>MKS Orlicz Suchedniów</v>
          </cell>
        </row>
        <row r="1881">
          <cell r="A1881" t="str">
            <v>S5384</v>
          </cell>
          <cell r="B1881" t="str">
            <v>Piotr</v>
          </cell>
          <cell r="C1881" t="str">
            <v>STOBIECKI</v>
          </cell>
          <cell r="D1881" t="str">
            <v>MKS Orlicz Suchedniów</v>
          </cell>
        </row>
        <row r="1882">
          <cell r="A1882" t="str">
            <v>S4278</v>
          </cell>
          <cell r="B1882" t="str">
            <v>Michał</v>
          </cell>
          <cell r="C1882" t="str">
            <v>STOGIDIS</v>
          </cell>
          <cell r="D1882" t="str">
            <v>AZSOŚ Łódź</v>
          </cell>
        </row>
        <row r="1883">
          <cell r="A1883" t="str">
            <v>S5167</v>
          </cell>
          <cell r="B1883" t="str">
            <v>Roksana</v>
          </cell>
          <cell r="C1883" t="str">
            <v>STOKOWSKA</v>
          </cell>
          <cell r="D1883" t="str">
            <v>UTS Akro-Bad Warszawa</v>
          </cell>
        </row>
        <row r="1884">
          <cell r="A1884" t="str">
            <v>S4327</v>
          </cell>
          <cell r="B1884" t="str">
            <v>Krystian</v>
          </cell>
          <cell r="C1884" t="str">
            <v>STOKOWSKI</v>
          </cell>
          <cell r="D1884" t="str">
            <v>UTS Akro-Bad Warszawa</v>
          </cell>
        </row>
        <row r="1885">
          <cell r="A1885" t="str">
            <v>S4662</v>
          </cell>
          <cell r="B1885" t="str">
            <v>Rafał</v>
          </cell>
          <cell r="C1885" t="str">
            <v>STOLARCZYK</v>
          </cell>
          <cell r="D1885" t="str">
            <v>----</v>
          </cell>
        </row>
        <row r="1886">
          <cell r="A1886" t="str">
            <v>S4738</v>
          </cell>
          <cell r="B1886" t="str">
            <v>Patryk</v>
          </cell>
          <cell r="C1886" t="str">
            <v>STOLARZ</v>
          </cell>
          <cell r="D1886" t="str">
            <v>UKSB Volant Mielec</v>
          </cell>
        </row>
        <row r="1887">
          <cell r="A1887" t="str">
            <v>S4504</v>
          </cell>
          <cell r="B1887" t="str">
            <v>Norbert</v>
          </cell>
          <cell r="C1887" t="str">
            <v>STOLICKI</v>
          </cell>
          <cell r="D1887" t="str">
            <v>----</v>
          </cell>
        </row>
        <row r="1888">
          <cell r="A1888" t="str">
            <v>S3452</v>
          </cell>
          <cell r="B1888" t="str">
            <v>Mateusz</v>
          </cell>
          <cell r="C1888" t="str">
            <v>STONKUS</v>
          </cell>
          <cell r="D1888" t="str">
            <v>UKS 70 Płock</v>
          </cell>
        </row>
        <row r="1889">
          <cell r="A1889" t="str">
            <v>S1490</v>
          </cell>
          <cell r="B1889" t="str">
            <v>Tomasz</v>
          </cell>
          <cell r="C1889" t="str">
            <v>STOPA</v>
          </cell>
          <cell r="D1889" t="str">
            <v>----</v>
          </cell>
        </row>
        <row r="1890">
          <cell r="A1890" t="str">
            <v>S5567</v>
          </cell>
          <cell r="B1890" t="str">
            <v>Mikołaj</v>
          </cell>
          <cell r="C1890" t="str">
            <v>STRAŻ</v>
          </cell>
          <cell r="D1890" t="str">
            <v>UKSB Volant Mielec</v>
          </cell>
        </row>
        <row r="1891">
          <cell r="A1891" t="str">
            <v>S2867</v>
          </cell>
          <cell r="B1891" t="str">
            <v>Weronika</v>
          </cell>
          <cell r="C1891" t="str">
            <v>STRĄK</v>
          </cell>
          <cell r="D1891" t="str">
            <v>UKS Plesbad Pszczyna</v>
          </cell>
        </row>
        <row r="1892">
          <cell r="A1892" t="str">
            <v>S4752</v>
          </cell>
          <cell r="B1892" t="str">
            <v>Anna</v>
          </cell>
          <cell r="C1892" t="str">
            <v>STREB</v>
          </cell>
          <cell r="D1892" t="str">
            <v>UKSB Volant Mielec</v>
          </cell>
        </row>
        <row r="1893">
          <cell r="A1893" t="str">
            <v>S1080</v>
          </cell>
          <cell r="B1893" t="str">
            <v>Andrzej</v>
          </cell>
          <cell r="C1893" t="str">
            <v>STRUENSEE</v>
          </cell>
          <cell r="D1893" t="str">
            <v>----</v>
          </cell>
        </row>
        <row r="1894">
          <cell r="A1894" t="str">
            <v>S3553</v>
          </cell>
          <cell r="B1894" t="str">
            <v>Dagmara</v>
          </cell>
          <cell r="C1894" t="str">
            <v>STRZAŁKOWSKA</v>
          </cell>
          <cell r="D1894" t="str">
            <v>UKS Kiko Zamość</v>
          </cell>
        </row>
        <row r="1895">
          <cell r="A1895" t="str">
            <v>S4873</v>
          </cell>
          <cell r="B1895" t="str">
            <v>Natalia</v>
          </cell>
          <cell r="C1895" t="str">
            <v>STRZELCZYK</v>
          </cell>
          <cell r="D1895" t="str">
            <v>KS Hubertus Zalesie Górne</v>
          </cell>
        </row>
        <row r="1896">
          <cell r="A1896" t="str">
            <v>S3538</v>
          </cell>
          <cell r="B1896" t="str">
            <v>Katarzyna</v>
          </cell>
          <cell r="C1896" t="str">
            <v>STRZELECKA</v>
          </cell>
          <cell r="D1896" t="str">
            <v>ZKB Maced Polanów</v>
          </cell>
        </row>
        <row r="1897">
          <cell r="A1897" t="str">
            <v>S3539</v>
          </cell>
          <cell r="B1897" t="str">
            <v>Paweł</v>
          </cell>
          <cell r="C1897" t="str">
            <v>STRZELECKI</v>
          </cell>
          <cell r="D1897" t="str">
            <v>ZKB Maced Polanów</v>
          </cell>
        </row>
        <row r="1898">
          <cell r="A1898" t="str">
            <v>S5147</v>
          </cell>
          <cell r="B1898" t="str">
            <v>Amelia</v>
          </cell>
          <cell r="C1898" t="str">
            <v>STRZEMIECZNA</v>
          </cell>
          <cell r="D1898" t="str">
            <v>KSR Wolant Łódź</v>
          </cell>
        </row>
        <row r="1899">
          <cell r="A1899" t="str">
            <v>S2487</v>
          </cell>
          <cell r="B1899" t="str">
            <v>Piotr</v>
          </cell>
          <cell r="C1899" t="str">
            <v>SUCHANEK</v>
          </cell>
          <cell r="D1899" t="str">
            <v>LUKS Jedynka Częstochowa</v>
          </cell>
        </row>
        <row r="1900">
          <cell r="A1900" t="str">
            <v>S4489</v>
          </cell>
          <cell r="B1900" t="str">
            <v>Milena</v>
          </cell>
          <cell r="C1900" t="str">
            <v>SUCHECKA</v>
          </cell>
          <cell r="D1900" t="str">
            <v>UKS Dwójka Wesoła</v>
          </cell>
        </row>
        <row r="1901">
          <cell r="A1901" t="str">
            <v>S3859</v>
          </cell>
          <cell r="B1901" t="str">
            <v>Marlena</v>
          </cell>
          <cell r="C1901" t="str">
            <v>SUCHENIA</v>
          </cell>
          <cell r="D1901" t="str">
            <v>UKS 25 Kielce</v>
          </cell>
        </row>
        <row r="1902">
          <cell r="A1902" t="str">
            <v>S3978</v>
          </cell>
          <cell r="B1902" t="str">
            <v>Maciej</v>
          </cell>
          <cell r="C1902" t="str">
            <v>SUCHORSKI</v>
          </cell>
          <cell r="D1902" t="str">
            <v>KS Stal Sulęcin</v>
          </cell>
        </row>
        <row r="1903">
          <cell r="A1903" t="str">
            <v>S4736</v>
          </cell>
          <cell r="B1903" t="str">
            <v>Paulina</v>
          </cell>
          <cell r="C1903" t="str">
            <v>SUCHOWIERZCH</v>
          </cell>
          <cell r="D1903" t="str">
            <v>UKS Kiko Zamość</v>
          </cell>
        </row>
        <row r="1904">
          <cell r="A1904" t="str">
            <v>S4087</v>
          </cell>
          <cell r="B1904" t="str">
            <v>Wioletta</v>
          </cell>
          <cell r="C1904" t="str">
            <v>SUDA</v>
          </cell>
          <cell r="D1904" t="str">
            <v>KKS Ruch Piotrków Tryb.</v>
          </cell>
        </row>
        <row r="1905">
          <cell r="A1905" t="str">
            <v>S2231</v>
          </cell>
          <cell r="B1905" t="str">
            <v>Adam</v>
          </cell>
          <cell r="C1905" t="str">
            <v>SUJKA</v>
          </cell>
          <cell r="D1905" t="str">
            <v>UKS 15 Kędzierzyn-Koźle</v>
          </cell>
        </row>
        <row r="1906">
          <cell r="A1906" t="str">
            <v>S5573</v>
          </cell>
          <cell r="B1906" t="str">
            <v>Jakub</v>
          </cell>
          <cell r="C1906" t="str">
            <v>SULEJ</v>
          </cell>
          <cell r="D1906" t="str">
            <v>PMKS Chrobry Piotrowice</v>
          </cell>
        </row>
        <row r="1907">
          <cell r="A1907" t="str">
            <v>S5131</v>
          </cell>
          <cell r="B1907" t="str">
            <v>Julia</v>
          </cell>
          <cell r="C1907" t="str">
            <v>SULKA</v>
          </cell>
          <cell r="D1907" t="str">
            <v>UKS Bursztyn Gdańsk</v>
          </cell>
        </row>
        <row r="1908">
          <cell r="A1908" t="str">
            <v>S4464</v>
          </cell>
          <cell r="B1908" t="str">
            <v>Natalia</v>
          </cell>
          <cell r="C1908" t="str">
            <v>SULKA</v>
          </cell>
          <cell r="D1908" t="str">
            <v>UKS Bursztyn Gdańsk</v>
          </cell>
        </row>
        <row r="1909">
          <cell r="A1909" t="str">
            <v>S5594</v>
          </cell>
          <cell r="B1909" t="str">
            <v>Piotr</v>
          </cell>
          <cell r="C1909" t="str">
            <v>SURMACZ</v>
          </cell>
          <cell r="D1909" t="str">
            <v>LUKS Krokus Góralice</v>
          </cell>
        </row>
        <row r="1910">
          <cell r="A1910" t="str">
            <v>S4117</v>
          </cell>
          <cell r="B1910" t="str">
            <v>Mateusz</v>
          </cell>
          <cell r="C1910" t="str">
            <v>SUROWIEC</v>
          </cell>
          <cell r="D1910" t="str">
            <v>UKS Start Widełka</v>
          </cell>
        </row>
        <row r="1911">
          <cell r="A1911" t="str">
            <v>S4693</v>
          </cell>
          <cell r="B1911" t="str">
            <v>Michalina</v>
          </cell>
          <cell r="C1911" t="str">
            <v>SURÓWKA</v>
          </cell>
          <cell r="D1911" t="str">
            <v>UKS Kometa Sianów</v>
          </cell>
        </row>
        <row r="1912">
          <cell r="A1912" t="str">
            <v>S3980</v>
          </cell>
          <cell r="B1912" t="str">
            <v>Andrea</v>
          </cell>
          <cell r="C1912" t="str">
            <v>SUSKA</v>
          </cell>
          <cell r="D1912" t="str">
            <v>UKS Bursztyn Gdańsk</v>
          </cell>
        </row>
        <row r="1913">
          <cell r="A1913" t="str">
            <v>S5442</v>
          </cell>
          <cell r="B1913" t="str">
            <v>Maciek</v>
          </cell>
          <cell r="C1913" t="str">
            <v>SUSKI</v>
          </cell>
          <cell r="D1913" t="str">
            <v>KKS Ruch Piotrków Tryb.</v>
          </cell>
        </row>
        <row r="1914">
          <cell r="A1914" t="str">
            <v>S5154</v>
          </cell>
          <cell r="B1914" t="str">
            <v>Michał</v>
          </cell>
          <cell r="C1914" t="str">
            <v>SUSKI</v>
          </cell>
          <cell r="D1914" t="str">
            <v>----</v>
          </cell>
        </row>
        <row r="1915">
          <cell r="A1915" t="str">
            <v>S2382</v>
          </cell>
          <cell r="B1915" t="str">
            <v>Michał</v>
          </cell>
          <cell r="C1915" t="str">
            <v>SUSKI</v>
          </cell>
          <cell r="D1915" t="str">
            <v>AZSWAT Warszawa</v>
          </cell>
        </row>
        <row r="1916">
          <cell r="A1916" t="str">
            <v>S1496</v>
          </cell>
          <cell r="B1916" t="str">
            <v>Piotr</v>
          </cell>
          <cell r="C1916" t="str">
            <v>SUSKI</v>
          </cell>
          <cell r="D1916" t="str">
            <v>----</v>
          </cell>
        </row>
        <row r="1917">
          <cell r="A1917" t="str">
            <v>S5261</v>
          </cell>
          <cell r="B1917" t="str">
            <v>Jakub</v>
          </cell>
          <cell r="C1917" t="str">
            <v>SUSZYŃSKI</v>
          </cell>
          <cell r="D1917" t="str">
            <v>MKS Stal Nowa Dęba</v>
          </cell>
        </row>
        <row r="1918">
          <cell r="A1918" t="str">
            <v>S1411</v>
          </cell>
          <cell r="B1918" t="str">
            <v>Anna</v>
          </cell>
          <cell r="C1918" t="str">
            <v>SUWALD</v>
          </cell>
          <cell r="D1918" t="str">
            <v>AZSUW Warszawa</v>
          </cell>
        </row>
        <row r="1919">
          <cell r="A1919" t="str">
            <v>S0276</v>
          </cell>
          <cell r="B1919" t="str">
            <v>Jarosław</v>
          </cell>
          <cell r="C1919" t="str">
            <v>SUWAŁA</v>
          </cell>
          <cell r="D1919" t="str">
            <v>PMKS Chrobry Piotrowice</v>
          </cell>
        </row>
        <row r="1920">
          <cell r="A1920" t="str">
            <v>S4948</v>
          </cell>
          <cell r="B1920" t="str">
            <v>Henryk</v>
          </cell>
          <cell r="C1920" t="str">
            <v>SWOBODA</v>
          </cell>
          <cell r="D1920" t="str">
            <v>STB Energia Lubliniec</v>
          </cell>
        </row>
        <row r="1921">
          <cell r="A1921" t="str">
            <v>S3969</v>
          </cell>
          <cell r="B1921" t="str">
            <v>Ernestyna</v>
          </cell>
          <cell r="C1921" t="str">
            <v>SYKUŁA</v>
          </cell>
          <cell r="D1921" t="str">
            <v>KS Stal Sulęcin</v>
          </cell>
        </row>
        <row r="1922">
          <cell r="A1922" t="str">
            <v>S4129</v>
          </cell>
          <cell r="B1922" t="str">
            <v>Rafał</v>
          </cell>
          <cell r="C1922" t="str">
            <v>SYPNIEWSKI</v>
          </cell>
          <cell r="D1922" t="str">
            <v>ŚKB Harcownik Warszawa</v>
          </cell>
        </row>
        <row r="1923">
          <cell r="A1923" t="str">
            <v>S4426</v>
          </cell>
          <cell r="B1923" t="str">
            <v>Magdalena</v>
          </cell>
          <cell r="C1923" t="str">
            <v>SZADURA</v>
          </cell>
          <cell r="D1923" t="str">
            <v>UKS Amicus Łopiennik Górny</v>
          </cell>
        </row>
        <row r="1924">
          <cell r="A1924" t="str">
            <v>P1328</v>
          </cell>
          <cell r="B1924" t="str">
            <v>Katarzyna</v>
          </cell>
          <cell r="C1924" t="str">
            <v>SZAFRANIEC</v>
          </cell>
          <cell r="D1924" t="str">
            <v>AZSAGH Kraków</v>
          </cell>
        </row>
        <row r="1925">
          <cell r="A1925" t="str">
            <v>S3654</v>
          </cell>
          <cell r="B1925" t="str">
            <v>Małgorzata</v>
          </cell>
          <cell r="C1925" t="str">
            <v>SZAFRAŃSKA</v>
          </cell>
          <cell r="D1925" t="str">
            <v>KS Wesoła Warszawa</v>
          </cell>
        </row>
        <row r="1926">
          <cell r="A1926" t="str">
            <v>S0628</v>
          </cell>
          <cell r="B1926" t="str">
            <v>Jacek</v>
          </cell>
          <cell r="C1926" t="str">
            <v>SZAFRAŃSKI</v>
          </cell>
          <cell r="D1926" t="str">
            <v>KS Wesoła Warszawa</v>
          </cell>
        </row>
        <row r="1927">
          <cell r="A1927" t="str">
            <v>S4410</v>
          </cell>
          <cell r="B1927" t="str">
            <v>Krystian</v>
          </cell>
          <cell r="C1927" t="str">
            <v>SZAJWAJ</v>
          </cell>
          <cell r="D1927" t="str">
            <v>UKS Bursztyn Gdańsk</v>
          </cell>
        </row>
        <row r="1928">
          <cell r="A1928" t="str">
            <v>S0303</v>
          </cell>
          <cell r="B1928" t="str">
            <v>Mateusz</v>
          </cell>
          <cell r="C1928" t="str">
            <v>SZAŁANKIEWICZ</v>
          </cell>
          <cell r="D1928" t="str">
            <v>BKS Kolejarz Częstochowa</v>
          </cell>
        </row>
        <row r="1929">
          <cell r="A1929" t="str">
            <v>S5566</v>
          </cell>
          <cell r="B1929" t="str">
            <v>Jerzy</v>
          </cell>
          <cell r="C1929" t="str">
            <v>SZAŁAPSKI</v>
          </cell>
          <cell r="D1929" t="str">
            <v>----</v>
          </cell>
        </row>
        <row r="1930">
          <cell r="A1930" t="str">
            <v>S3824</v>
          </cell>
          <cell r="B1930" t="str">
            <v>Piotr</v>
          </cell>
          <cell r="C1930" t="str">
            <v>SZAŁAS</v>
          </cell>
          <cell r="D1930" t="str">
            <v>MKS Garwolin</v>
          </cell>
        </row>
        <row r="1931">
          <cell r="A1931" t="str">
            <v>S5556</v>
          </cell>
          <cell r="B1931" t="str">
            <v>Łukasz</v>
          </cell>
          <cell r="C1931" t="str">
            <v>SZANTULA</v>
          </cell>
          <cell r="D1931" t="str">
            <v>UKSB Volant Mielec</v>
          </cell>
        </row>
        <row r="1932">
          <cell r="A1932" t="str">
            <v>S5449</v>
          </cell>
          <cell r="B1932" t="str">
            <v>Adrianna</v>
          </cell>
          <cell r="C1932" t="str">
            <v>SZARANEK</v>
          </cell>
          <cell r="D1932" t="str">
            <v>UMKS Iskra Wolsztyn</v>
          </cell>
        </row>
        <row r="1933">
          <cell r="A1933" t="str">
            <v>S5087</v>
          </cell>
          <cell r="B1933" t="str">
            <v>Dominika</v>
          </cell>
          <cell r="C1933" t="str">
            <v>SZAREK</v>
          </cell>
          <cell r="D1933" t="str">
            <v>UMKS Junis Szczucin</v>
          </cell>
        </row>
        <row r="1934">
          <cell r="A1934" t="str">
            <v>S3444</v>
          </cell>
          <cell r="B1934" t="str">
            <v>Karol</v>
          </cell>
          <cell r="C1934" t="str">
            <v>SZCZEPANEK</v>
          </cell>
          <cell r="D1934" t="str">
            <v>UKS 70 Płock</v>
          </cell>
        </row>
        <row r="1935">
          <cell r="A1935" t="str">
            <v>S5201</v>
          </cell>
          <cell r="B1935" t="str">
            <v>Agata</v>
          </cell>
          <cell r="C1935" t="str">
            <v>SZCZEPANIAK</v>
          </cell>
          <cell r="D1935" t="str">
            <v>UKS Siódemka Świebodzin</v>
          </cell>
        </row>
        <row r="1936">
          <cell r="A1936" t="str">
            <v>S4218</v>
          </cell>
          <cell r="B1936" t="str">
            <v>Jakub</v>
          </cell>
          <cell r="C1936" t="str">
            <v>SZCZEPANIAK</v>
          </cell>
          <cell r="D1936" t="str">
            <v>UKS 70 Płock</v>
          </cell>
        </row>
        <row r="1937">
          <cell r="A1937" t="str">
            <v>S5179</v>
          </cell>
          <cell r="B1937" t="str">
            <v>Mateusz</v>
          </cell>
          <cell r="C1937" t="str">
            <v>SZCZEPANOWSKI</v>
          </cell>
          <cell r="D1937" t="str">
            <v>KS Wesoła Warszawa</v>
          </cell>
        </row>
        <row r="1938">
          <cell r="A1938" t="str">
            <v>S1896</v>
          </cell>
          <cell r="B1938" t="str">
            <v>Andrzej</v>
          </cell>
          <cell r="C1938" t="str">
            <v>SZCZERBIŃSKI</v>
          </cell>
          <cell r="D1938" t="str">
            <v>MLKS Solec Kuj.</v>
          </cell>
        </row>
        <row r="1939">
          <cell r="A1939" t="str">
            <v>S1505</v>
          </cell>
          <cell r="B1939" t="str">
            <v>Marek</v>
          </cell>
          <cell r="C1939" t="str">
            <v>SZCZEŚNIEWSKI</v>
          </cell>
          <cell r="D1939" t="str">
            <v>----</v>
          </cell>
        </row>
        <row r="1940">
          <cell r="A1940" t="str">
            <v>S4708</v>
          </cell>
          <cell r="B1940" t="str">
            <v>Tomasz</v>
          </cell>
          <cell r="C1940" t="str">
            <v>SZCZĘSNY</v>
          </cell>
          <cell r="D1940" t="str">
            <v>----</v>
          </cell>
        </row>
        <row r="1941">
          <cell r="A1941" t="str">
            <v>S2904</v>
          </cell>
          <cell r="B1941" t="str">
            <v>Wojciech</v>
          </cell>
          <cell r="C1941" t="str">
            <v>SZCZYPEK</v>
          </cell>
          <cell r="D1941" t="str">
            <v>UKS Plesbad Pszczyna</v>
          </cell>
        </row>
        <row r="1942">
          <cell r="A1942" t="str">
            <v>S5361</v>
          </cell>
          <cell r="B1942" t="str">
            <v>Hanna</v>
          </cell>
          <cell r="C1942" t="str">
            <v>SZEJN</v>
          </cell>
          <cell r="D1942" t="str">
            <v>KSR Wolant Łódź</v>
          </cell>
        </row>
        <row r="1943">
          <cell r="A1943" t="str">
            <v>S5623</v>
          </cell>
          <cell r="B1943" t="str">
            <v>Weronika</v>
          </cell>
          <cell r="C1943" t="str">
            <v>SZEMPLIŃSKA</v>
          </cell>
          <cell r="D1943" t="str">
            <v>UKS Badminton Stare Babice</v>
          </cell>
        </row>
        <row r="1944">
          <cell r="A1944" t="str">
            <v>P5508</v>
          </cell>
          <cell r="B1944" t="str">
            <v>Hanna</v>
          </cell>
          <cell r="C1944" t="str">
            <v>SZEMRAJ</v>
          </cell>
          <cell r="D1944" t="str">
            <v>ZKB Maced Polanów</v>
          </cell>
        </row>
        <row r="1945">
          <cell r="A1945" t="str">
            <v>S5389</v>
          </cell>
          <cell r="B1945" t="str">
            <v>Anna</v>
          </cell>
          <cell r="C1945" t="str">
            <v>SZEREMETA</v>
          </cell>
          <cell r="D1945" t="str">
            <v>KKS Warmia Olsztyn</v>
          </cell>
        </row>
        <row r="1946">
          <cell r="A1946" t="str">
            <v>S5229</v>
          </cell>
          <cell r="B1946" t="str">
            <v>Joanna</v>
          </cell>
          <cell r="C1946" t="str">
            <v>SZERSZEŃ</v>
          </cell>
          <cell r="D1946" t="str">
            <v>UKS Orbitek Straszęcin</v>
          </cell>
        </row>
        <row r="1947">
          <cell r="A1947" t="str">
            <v>S2522</v>
          </cell>
          <cell r="B1947" t="str">
            <v>Patrycja</v>
          </cell>
          <cell r="C1947" t="str">
            <v>SZERSZEŃ</v>
          </cell>
          <cell r="D1947" t="str">
            <v>AZSAGH Kraków</v>
          </cell>
        </row>
        <row r="1948">
          <cell r="A1948" t="str">
            <v>S5016</v>
          </cell>
          <cell r="B1948" t="str">
            <v>Beata</v>
          </cell>
          <cell r="C1948" t="str">
            <v>SZEWCZYK</v>
          </cell>
          <cell r="D1948" t="str">
            <v>UKSB Milenium Warszawa</v>
          </cell>
        </row>
        <row r="1949">
          <cell r="A1949" t="str">
            <v>S5499</v>
          </cell>
          <cell r="B1949" t="str">
            <v>Maksymilian</v>
          </cell>
          <cell r="C1949" t="str">
            <v>SZEWCZYK</v>
          </cell>
          <cell r="D1949" t="str">
            <v>ZKB Maced Polanów</v>
          </cell>
        </row>
        <row r="1950">
          <cell r="A1950" t="str">
            <v>S4346</v>
          </cell>
          <cell r="B1950" t="str">
            <v>Michał</v>
          </cell>
          <cell r="C1950" t="str">
            <v>SZEWCZYK</v>
          </cell>
          <cell r="D1950" t="str">
            <v>ŚKB Harcownik Warszawa</v>
          </cell>
        </row>
        <row r="1951">
          <cell r="A1951" t="str">
            <v>S4653</v>
          </cell>
          <cell r="B1951" t="str">
            <v>Piotr</v>
          </cell>
          <cell r="C1951" t="str">
            <v>SZEWCZYK</v>
          </cell>
          <cell r="D1951" t="str">
            <v>MKS Dwójka Blachownia</v>
          </cell>
        </row>
        <row r="1952">
          <cell r="A1952" t="str">
            <v>S4347</v>
          </cell>
          <cell r="B1952" t="str">
            <v>Stanisław</v>
          </cell>
          <cell r="C1952" t="str">
            <v>SZEWCZYK</v>
          </cell>
          <cell r="D1952" t="str">
            <v>ŚKB Harcownik Warszawa</v>
          </cell>
        </row>
        <row r="1953">
          <cell r="A1953" t="str">
            <v>S5630</v>
          </cell>
          <cell r="B1953" t="str">
            <v>Martyna</v>
          </cell>
          <cell r="C1953" t="str">
            <v>SZKLARCZYK</v>
          </cell>
          <cell r="D1953" t="str">
            <v>UKS Jagiellonka Medyka</v>
          </cell>
        </row>
        <row r="1954">
          <cell r="A1954" t="str">
            <v>S2853</v>
          </cell>
          <cell r="B1954" t="str">
            <v>Adrian</v>
          </cell>
          <cell r="C1954" t="str">
            <v>SZKRAWAN</v>
          </cell>
          <cell r="D1954" t="str">
            <v>SKB Piast Słupsk</v>
          </cell>
        </row>
        <row r="1955">
          <cell r="A1955" t="str">
            <v>S4000</v>
          </cell>
          <cell r="B1955" t="str">
            <v>Marcin</v>
          </cell>
          <cell r="C1955" t="str">
            <v>SZKRAWAN</v>
          </cell>
          <cell r="D1955" t="str">
            <v>SKB Piast Słupsk</v>
          </cell>
        </row>
        <row r="1956">
          <cell r="A1956" t="str">
            <v>S1551</v>
          </cell>
          <cell r="B1956" t="str">
            <v>Michał</v>
          </cell>
          <cell r="C1956" t="str">
            <v>SZKUDLARCZYK</v>
          </cell>
          <cell r="D1956" t="str">
            <v>PTS Puszczykowo</v>
          </cell>
        </row>
        <row r="1957">
          <cell r="A1957" t="str">
            <v>S0870</v>
          </cell>
          <cell r="B1957" t="str">
            <v>Wojciech</v>
          </cell>
          <cell r="C1957" t="str">
            <v>SZKUDLARCZYK</v>
          </cell>
          <cell r="D1957" t="str">
            <v>LKS Technik Głubczyce</v>
          </cell>
        </row>
        <row r="1958">
          <cell r="A1958" t="str">
            <v>S 098</v>
          </cell>
          <cell r="B1958" t="str">
            <v>Joanna</v>
          </cell>
          <cell r="C1958" t="str">
            <v>SZLESZYŃSKA-ŁOGOSZ</v>
          </cell>
          <cell r="D1958" t="str">
            <v>SKB Suwałki</v>
          </cell>
        </row>
        <row r="1959">
          <cell r="A1959" t="str">
            <v>S0269</v>
          </cell>
          <cell r="B1959" t="str">
            <v>Łukasz</v>
          </cell>
          <cell r="C1959" t="str">
            <v>SZMEL</v>
          </cell>
          <cell r="D1959" t="str">
            <v>----</v>
          </cell>
        </row>
        <row r="1960">
          <cell r="A1960" t="str">
            <v>S3295</v>
          </cell>
          <cell r="B1960" t="str">
            <v>Agata</v>
          </cell>
          <cell r="C1960" t="str">
            <v>SZMIGIELSKA</v>
          </cell>
          <cell r="D1960" t="str">
            <v>KS Stal Sulęcin</v>
          </cell>
        </row>
        <row r="1961">
          <cell r="A1961" t="str">
            <v>S2417</v>
          </cell>
          <cell r="B1961" t="str">
            <v>Marcin</v>
          </cell>
          <cell r="C1961" t="str">
            <v>SZMONIEWSKI</v>
          </cell>
          <cell r="D1961" t="str">
            <v>AZSUW Warszawa</v>
          </cell>
        </row>
        <row r="1962">
          <cell r="A1962" t="str">
            <v>S1093</v>
          </cell>
          <cell r="B1962" t="str">
            <v>Mariusz</v>
          </cell>
          <cell r="C1962" t="str">
            <v>SZMONIEWSKI</v>
          </cell>
          <cell r="D1962" t="str">
            <v>----</v>
          </cell>
        </row>
        <row r="1963">
          <cell r="A1963" t="str">
            <v>S3751</v>
          </cell>
          <cell r="B1963" t="str">
            <v>Karolina</v>
          </cell>
          <cell r="C1963" t="str">
            <v>SZNUROWSKA</v>
          </cell>
          <cell r="D1963" t="str">
            <v>UKS 2 Sobótka</v>
          </cell>
        </row>
        <row r="1964">
          <cell r="A1964" t="str">
            <v>S3087</v>
          </cell>
          <cell r="B1964" t="str">
            <v>Mariusz</v>
          </cell>
          <cell r="C1964" t="str">
            <v>SZNUROWSKI</v>
          </cell>
          <cell r="D1964" t="str">
            <v>UKS 2 Sobótka</v>
          </cell>
        </row>
        <row r="1965">
          <cell r="A1965" t="str">
            <v>S4592</v>
          </cell>
          <cell r="B1965" t="str">
            <v>Hubert</v>
          </cell>
          <cell r="C1965" t="str">
            <v>SZNYTER</v>
          </cell>
          <cell r="D1965" t="str">
            <v>ZKB Maced Polanów</v>
          </cell>
        </row>
        <row r="1966">
          <cell r="A1966" t="str">
            <v>S3748</v>
          </cell>
          <cell r="B1966" t="str">
            <v>Adam</v>
          </cell>
          <cell r="C1966" t="str">
            <v>SZOLC</v>
          </cell>
          <cell r="D1966" t="str">
            <v>KS Hubertus Zalesie Górne</v>
          </cell>
        </row>
        <row r="1967">
          <cell r="A1967" t="str">
            <v>S3371</v>
          </cell>
          <cell r="B1967" t="str">
            <v>Tomasz</v>
          </cell>
          <cell r="C1967" t="str">
            <v>SZOŁDRA</v>
          </cell>
          <cell r="D1967" t="str">
            <v>MKS Orlicz Suchedniów</v>
          </cell>
        </row>
        <row r="1968">
          <cell r="A1968" t="str">
            <v>S3974</v>
          </cell>
          <cell r="B1968" t="str">
            <v>Arkadiusz</v>
          </cell>
          <cell r="C1968" t="str">
            <v>SZPINDA</v>
          </cell>
          <cell r="D1968" t="str">
            <v>KS Stal Sulęcin</v>
          </cell>
        </row>
        <row r="1969">
          <cell r="A1969" t="str">
            <v>S5352</v>
          </cell>
          <cell r="B1969" t="str">
            <v>Jakub</v>
          </cell>
          <cell r="C1969" t="str">
            <v>SZPINDA</v>
          </cell>
          <cell r="D1969" t="str">
            <v>UKS Kiko Zamość</v>
          </cell>
        </row>
        <row r="1970">
          <cell r="A1970" t="str">
            <v>S4940</v>
          </cell>
          <cell r="B1970" t="str">
            <v>Kamila</v>
          </cell>
          <cell r="C1970" t="str">
            <v>SZPINDA</v>
          </cell>
          <cell r="D1970" t="str">
            <v>UKS Kiko Zamość</v>
          </cell>
        </row>
        <row r="1971">
          <cell r="A1971" t="str">
            <v>S4496</v>
          </cell>
          <cell r="B1971" t="str">
            <v>Aleksandra</v>
          </cell>
          <cell r="C1971" t="str">
            <v>SZUBA</v>
          </cell>
          <cell r="D1971" t="str">
            <v>AZSWAT Warszawa</v>
          </cell>
        </row>
        <row r="1972">
          <cell r="A1972" t="str">
            <v>S5513</v>
          </cell>
          <cell r="B1972" t="str">
            <v>Jacek</v>
          </cell>
          <cell r="C1972" t="str">
            <v>SZUBERT</v>
          </cell>
          <cell r="D1972" t="str">
            <v>----</v>
          </cell>
        </row>
        <row r="1973">
          <cell r="A1973" t="str">
            <v>S4730</v>
          </cell>
          <cell r="B1973" t="str">
            <v>Karolina</v>
          </cell>
          <cell r="C1973" t="str">
            <v>SZUBERT</v>
          </cell>
          <cell r="D1973" t="str">
            <v>KS Match Point Ślęza</v>
          </cell>
        </row>
        <row r="1974">
          <cell r="A1974" t="str">
            <v>S3365</v>
          </cell>
          <cell r="B1974" t="str">
            <v>Bartosz</v>
          </cell>
          <cell r="C1974" t="str">
            <v>SZUKAŁA</v>
          </cell>
          <cell r="D1974" t="str">
            <v>UKS Orkan Przeźmierowo</v>
          </cell>
        </row>
        <row r="1975">
          <cell r="A1975" t="str">
            <v>S3189</v>
          </cell>
          <cell r="B1975" t="str">
            <v>Jakub</v>
          </cell>
          <cell r="C1975" t="str">
            <v>SZUKAŁA</v>
          </cell>
          <cell r="D1975" t="str">
            <v>UKS Orkan Przeźmierowo</v>
          </cell>
        </row>
        <row r="1976">
          <cell r="A1976" t="str">
            <v>S5070</v>
          </cell>
          <cell r="B1976" t="str">
            <v>Kamila</v>
          </cell>
          <cell r="C1976" t="str">
            <v>SZUL</v>
          </cell>
          <cell r="D1976" t="str">
            <v>UKSB Volant Mielec</v>
          </cell>
        </row>
        <row r="1977">
          <cell r="A1977" t="str">
            <v>S5330</v>
          </cell>
          <cell r="B1977" t="str">
            <v>Kacper</v>
          </cell>
          <cell r="C1977" t="str">
            <v>SZULIŃSKI</v>
          </cell>
          <cell r="D1977" t="str">
            <v>UKS 70 Płock</v>
          </cell>
        </row>
        <row r="1978">
          <cell r="A1978" t="str">
            <v>S4558</v>
          </cell>
          <cell r="B1978" t="str">
            <v>Gabriela</v>
          </cell>
          <cell r="C1978" t="str">
            <v>SZURA</v>
          </cell>
          <cell r="D1978" t="str">
            <v>UKS Orliki Ropica Polska</v>
          </cell>
        </row>
        <row r="1979">
          <cell r="A1979" t="str">
            <v>S3709</v>
          </cell>
          <cell r="B1979" t="str">
            <v>Maciej</v>
          </cell>
          <cell r="C1979" t="str">
            <v>SZUREK</v>
          </cell>
          <cell r="D1979" t="str">
            <v>UKS Orliki Ropica Polska</v>
          </cell>
        </row>
        <row r="1980">
          <cell r="A1980" t="str">
            <v>S4566</v>
          </cell>
          <cell r="B1980" t="str">
            <v>Konrad</v>
          </cell>
          <cell r="C1980" t="str">
            <v>SZWABCZYŃSKI</v>
          </cell>
          <cell r="D1980" t="str">
            <v>UKS Hubal Białystok</v>
          </cell>
        </row>
        <row r="1981">
          <cell r="A1981" t="str">
            <v>S4998</v>
          </cell>
          <cell r="B1981" t="str">
            <v>Bożena</v>
          </cell>
          <cell r="C1981" t="str">
            <v>SZWABOWICZ</v>
          </cell>
          <cell r="D1981" t="str">
            <v>----</v>
          </cell>
        </row>
        <row r="1982">
          <cell r="A1982" t="str">
            <v>S5495</v>
          </cell>
          <cell r="B1982" t="str">
            <v>Włodzimierz</v>
          </cell>
          <cell r="C1982" t="str">
            <v>SZWACKI</v>
          </cell>
          <cell r="D1982" t="str">
            <v>KB Vol-Trick Kępno</v>
          </cell>
        </row>
        <row r="1983">
          <cell r="A1983" t="str">
            <v>S3860</v>
          </cell>
          <cell r="B1983" t="str">
            <v>Agnieszka</v>
          </cell>
          <cell r="C1983" t="str">
            <v>SZWED</v>
          </cell>
          <cell r="D1983" t="str">
            <v>UKS 25 Kielce</v>
          </cell>
        </row>
        <row r="1984">
          <cell r="A1984" t="str">
            <v>S3540</v>
          </cell>
          <cell r="B1984" t="str">
            <v>Lena</v>
          </cell>
          <cell r="C1984" t="str">
            <v>SZWED</v>
          </cell>
          <cell r="D1984" t="str">
            <v>ZKB Maced Polanów</v>
          </cell>
        </row>
        <row r="1985">
          <cell r="A1985" t="str">
            <v>S3541</v>
          </cell>
          <cell r="B1985" t="str">
            <v>Patryk</v>
          </cell>
          <cell r="C1985" t="str">
            <v>SZWED</v>
          </cell>
          <cell r="D1985" t="str">
            <v>ZKB Maced Polanów</v>
          </cell>
        </row>
        <row r="1986">
          <cell r="A1986" t="str">
            <v>S4547</v>
          </cell>
          <cell r="B1986" t="str">
            <v>Aleksandra</v>
          </cell>
          <cell r="C1986" t="str">
            <v>SZWEDA</v>
          </cell>
          <cell r="D1986" t="str">
            <v>MKB Lednik Miastko</v>
          </cell>
        </row>
        <row r="1987">
          <cell r="A1987" t="str">
            <v>S4544</v>
          </cell>
          <cell r="B1987" t="str">
            <v>Paweł</v>
          </cell>
          <cell r="C1987" t="str">
            <v>SZWEDA</v>
          </cell>
          <cell r="D1987" t="str">
            <v>MKB Lednik Miastko</v>
          </cell>
        </row>
        <row r="1988">
          <cell r="A1988" t="str">
            <v>S2366</v>
          </cell>
          <cell r="B1988" t="str">
            <v>Mateusz</v>
          </cell>
          <cell r="C1988" t="str">
            <v>SZWEJKOWSKI</v>
          </cell>
          <cell r="D1988" t="str">
            <v>SKB Suwałki</v>
          </cell>
        </row>
        <row r="1989">
          <cell r="A1989" t="str">
            <v>S5334</v>
          </cell>
          <cell r="B1989" t="str">
            <v>Sara</v>
          </cell>
          <cell r="C1989" t="str">
            <v>SZYBIAK</v>
          </cell>
          <cell r="D1989" t="str">
            <v>UMKS Dubiecko</v>
          </cell>
        </row>
        <row r="1990">
          <cell r="A1990" t="str">
            <v>S5464</v>
          </cell>
          <cell r="B1990" t="str">
            <v>Karolina</v>
          </cell>
          <cell r="C1990" t="str">
            <v>SZYCA</v>
          </cell>
          <cell r="D1990" t="str">
            <v>MKB Lednik Miastko</v>
          </cell>
        </row>
        <row r="1991">
          <cell r="A1991" t="str">
            <v>S4215</v>
          </cell>
          <cell r="B1991" t="str">
            <v>Cezary</v>
          </cell>
          <cell r="C1991" t="str">
            <v>SZYCHULEC</v>
          </cell>
          <cell r="D1991" t="str">
            <v>MUKS 5 Chełm</v>
          </cell>
        </row>
        <row r="1992">
          <cell r="A1992" t="str">
            <v>S3316</v>
          </cell>
          <cell r="B1992" t="str">
            <v>Artur</v>
          </cell>
          <cell r="C1992" t="str">
            <v>SZYDŁOWSKI</v>
          </cell>
          <cell r="D1992" t="str">
            <v>MKS Spartakus Niepołomice</v>
          </cell>
        </row>
        <row r="1993">
          <cell r="A1993" t="str">
            <v>S4619</v>
          </cell>
          <cell r="B1993" t="str">
            <v>Dawid</v>
          </cell>
          <cell r="C1993" t="str">
            <v>SZYDŁOWSKI</v>
          </cell>
          <cell r="D1993" t="str">
            <v>SLKS Tramp Orneta</v>
          </cell>
        </row>
        <row r="1994">
          <cell r="A1994" t="str">
            <v>S2312</v>
          </cell>
          <cell r="B1994" t="str">
            <v>Mateusz</v>
          </cell>
          <cell r="C1994" t="str">
            <v>SZYDŁOWSKI</v>
          </cell>
          <cell r="D1994" t="str">
            <v>LKS Technik Głubczyce</v>
          </cell>
        </row>
        <row r="1995">
          <cell r="A1995" t="str">
            <v>S2695</v>
          </cell>
          <cell r="B1995" t="str">
            <v>Przemysław</v>
          </cell>
          <cell r="C1995" t="str">
            <v>SZYDŁOWSKI</v>
          </cell>
          <cell r="D1995" t="str">
            <v>LKS Technik Głubczyce</v>
          </cell>
        </row>
        <row r="1996">
          <cell r="A1996" t="str">
            <v>S3604</v>
          </cell>
          <cell r="B1996" t="str">
            <v>Przemysław</v>
          </cell>
          <cell r="C1996" t="str">
            <v>SZYDZIAK</v>
          </cell>
          <cell r="D1996" t="str">
            <v>UKS Smecz Bogatynia</v>
          </cell>
        </row>
        <row r="1997">
          <cell r="A1997" t="str">
            <v>S5392</v>
          </cell>
          <cell r="B1997" t="str">
            <v>Klaudia</v>
          </cell>
          <cell r="C1997" t="str">
            <v>SZYKUŁA</v>
          </cell>
          <cell r="D1997" t="str">
            <v>UKS Kiko Zamość</v>
          </cell>
        </row>
        <row r="1998">
          <cell r="A1998" t="str">
            <v>S5339</v>
          </cell>
          <cell r="B1998" t="str">
            <v>Bartosz</v>
          </cell>
          <cell r="C1998" t="str">
            <v>SZYMAJDA</v>
          </cell>
          <cell r="D1998" t="str">
            <v>UKS 2 Sobótka</v>
          </cell>
        </row>
        <row r="1999">
          <cell r="A1999" t="str">
            <v>S5479</v>
          </cell>
          <cell r="B1999" t="str">
            <v>Aleksandra</v>
          </cell>
          <cell r="C1999" t="str">
            <v>SZYMAŃSKA</v>
          </cell>
          <cell r="D1999" t="str">
            <v>UKSB Milenium Warszawa</v>
          </cell>
        </row>
        <row r="2000">
          <cell r="A2000" t="str">
            <v>S0740</v>
          </cell>
          <cell r="B2000" t="str">
            <v>Anna</v>
          </cell>
          <cell r="C2000" t="str">
            <v>SZYMAŃSKA</v>
          </cell>
          <cell r="D2000" t="str">
            <v>AZSUW Warszawa</v>
          </cell>
        </row>
        <row r="2001">
          <cell r="A2001" t="str">
            <v>S4370</v>
          </cell>
          <cell r="B2001" t="str">
            <v>Hanna</v>
          </cell>
          <cell r="C2001" t="str">
            <v>SZYMAŃSKA</v>
          </cell>
          <cell r="D2001" t="str">
            <v>STB Energia Lubliniec</v>
          </cell>
        </row>
        <row r="2002">
          <cell r="A2002" t="str">
            <v>S4609</v>
          </cell>
          <cell r="B2002" t="str">
            <v>Jolanta</v>
          </cell>
          <cell r="C2002" t="str">
            <v>SZYMAŃSKA</v>
          </cell>
          <cell r="D2002" t="str">
            <v>SKB Suwałki</v>
          </cell>
        </row>
        <row r="2003">
          <cell r="A2003" t="str">
            <v>S4608</v>
          </cell>
          <cell r="B2003" t="str">
            <v>Maria</v>
          </cell>
          <cell r="C2003" t="str">
            <v>SZYMAŃSKA</v>
          </cell>
          <cell r="D2003" t="str">
            <v>SKB Suwałki</v>
          </cell>
        </row>
        <row r="2004">
          <cell r="A2004" t="str">
            <v>S4168</v>
          </cell>
          <cell r="B2004" t="str">
            <v>Agnieszka</v>
          </cell>
          <cell r="C2004" t="str">
            <v>SZYMASZEK</v>
          </cell>
          <cell r="D2004" t="str">
            <v>UKS Orbitek Straszęcin</v>
          </cell>
        </row>
        <row r="2005">
          <cell r="A2005" t="str">
            <v>S3401</v>
          </cell>
          <cell r="B2005" t="str">
            <v>Michał</v>
          </cell>
          <cell r="C2005" t="str">
            <v>SZYMCZAK</v>
          </cell>
          <cell r="D2005" t="str">
            <v>KS Chojnik Jelenia Góra</v>
          </cell>
        </row>
        <row r="2006">
          <cell r="A2006" t="str">
            <v>S3044</v>
          </cell>
          <cell r="B2006" t="str">
            <v>Kacper</v>
          </cell>
          <cell r="C2006" t="str">
            <v>SZYMCZYK</v>
          </cell>
          <cell r="D2006" t="str">
            <v>UKSB Volant Mielec</v>
          </cell>
        </row>
        <row r="2007">
          <cell r="A2007" t="str">
            <v>S5574</v>
          </cell>
          <cell r="B2007" t="str">
            <v>Michał</v>
          </cell>
          <cell r="C2007" t="str">
            <v>SZYMCZYK</v>
          </cell>
          <cell r="D2007" t="str">
            <v>PMKS Chrobry Piotrowice</v>
          </cell>
        </row>
        <row r="2008">
          <cell r="A2008" t="str">
            <v>S2265</v>
          </cell>
          <cell r="B2008" t="str">
            <v>Dariusz</v>
          </cell>
          <cell r="C2008" t="str">
            <v>SZYMKIEWICZ</v>
          </cell>
          <cell r="D2008" t="str">
            <v>----</v>
          </cell>
        </row>
        <row r="2009">
          <cell r="A2009" t="str">
            <v>S1830</v>
          </cell>
          <cell r="B2009" t="str">
            <v>Patryk</v>
          </cell>
          <cell r="C2009" t="str">
            <v>SZYMONIAK</v>
          </cell>
          <cell r="D2009" t="str">
            <v>UKS Hubal Białystok</v>
          </cell>
        </row>
        <row r="2010">
          <cell r="A2010" t="str">
            <v>S4727</v>
          </cell>
          <cell r="B2010" t="str">
            <v>Patryk</v>
          </cell>
          <cell r="C2010" t="str">
            <v>SZYNISZEWSKI</v>
          </cell>
          <cell r="D2010" t="str">
            <v>UKS Kopernik Słupca</v>
          </cell>
        </row>
        <row r="2011">
          <cell r="A2011" t="str">
            <v>S3861</v>
          </cell>
          <cell r="B2011" t="str">
            <v>Anna</v>
          </cell>
          <cell r="C2011" t="str">
            <v>SZYSZKA</v>
          </cell>
          <cell r="D2011" t="str">
            <v>UKS 25 Kielce</v>
          </cell>
        </row>
        <row r="2012">
          <cell r="A2012" t="str">
            <v>S5311</v>
          </cell>
          <cell r="B2012" t="str">
            <v>Krystian</v>
          </cell>
          <cell r="C2012" t="str">
            <v>SZYSZKA</v>
          </cell>
          <cell r="D2012" t="str">
            <v>MMKS Gdańsk</v>
          </cell>
        </row>
        <row r="2013">
          <cell r="A2013" t="str">
            <v>S4091</v>
          </cell>
          <cell r="B2013" t="str">
            <v>Wiktoria</v>
          </cell>
          <cell r="C2013" t="str">
            <v>SZYSZKA</v>
          </cell>
          <cell r="D2013" t="str">
            <v>UKS 25 Kielce</v>
          </cell>
        </row>
        <row r="2014">
          <cell r="A2014" t="str">
            <v>S3891</v>
          </cell>
          <cell r="B2014" t="str">
            <v>Bartek</v>
          </cell>
          <cell r="C2014" t="str">
            <v>SZYSZKO</v>
          </cell>
          <cell r="D2014" t="str">
            <v>SLKS Tramp Orneta</v>
          </cell>
        </row>
        <row r="2015">
          <cell r="A2015" t="str">
            <v>Ś4710</v>
          </cell>
          <cell r="B2015" t="str">
            <v>Jarosław</v>
          </cell>
          <cell r="C2015" t="str">
            <v>ŚCIEGIENKA</v>
          </cell>
          <cell r="D2015" t="str">
            <v>----</v>
          </cell>
        </row>
        <row r="2016">
          <cell r="A2016" t="str">
            <v>Ś3865</v>
          </cell>
          <cell r="B2016" t="str">
            <v>Ernest</v>
          </cell>
          <cell r="C2016" t="str">
            <v>ŚCIPIEŃ</v>
          </cell>
          <cell r="D2016" t="str">
            <v>MKS Stal Nowa Dęba</v>
          </cell>
        </row>
        <row r="2017">
          <cell r="A2017" t="str">
            <v>Ś4906</v>
          </cell>
          <cell r="B2017" t="str">
            <v>Karol</v>
          </cell>
          <cell r="C2017" t="str">
            <v>ŚLEPECKI</v>
          </cell>
          <cell r="D2017" t="str">
            <v>LKS Technik Głubczyce</v>
          </cell>
        </row>
        <row r="2018">
          <cell r="A2018" t="str">
            <v>Ś5585</v>
          </cell>
          <cell r="B2018" t="str">
            <v>Szymon</v>
          </cell>
          <cell r="C2018" t="str">
            <v>ŚLEPECKI</v>
          </cell>
          <cell r="D2018" t="str">
            <v>LKS Technik Głubczyce</v>
          </cell>
        </row>
        <row r="2019">
          <cell r="A2019" t="str">
            <v>Ś3664</v>
          </cell>
          <cell r="B2019" t="str">
            <v>Gabriela</v>
          </cell>
          <cell r="C2019" t="str">
            <v>ŚLISZ</v>
          </cell>
          <cell r="D2019" t="str">
            <v>UKS Orbitek Straszęcin</v>
          </cell>
        </row>
        <row r="2020">
          <cell r="A2020" t="str">
            <v>Ś3558</v>
          </cell>
          <cell r="B2020" t="str">
            <v>Agnieszka</v>
          </cell>
          <cell r="C2020" t="str">
            <v>ŚLIWA</v>
          </cell>
          <cell r="D2020" t="str">
            <v>UKS Kiko Zamość</v>
          </cell>
        </row>
        <row r="2021">
          <cell r="A2021" t="str">
            <v>Ś2657</v>
          </cell>
          <cell r="B2021" t="str">
            <v>Michał</v>
          </cell>
          <cell r="C2021" t="str">
            <v>ŚLIŻEWSKI</v>
          </cell>
          <cell r="D2021" t="str">
            <v>MLKS Solec Kuj.</v>
          </cell>
        </row>
        <row r="2022">
          <cell r="A2022" t="str">
            <v>Ś3199</v>
          </cell>
          <cell r="B2022" t="str">
            <v>Anna</v>
          </cell>
          <cell r="C2022" t="str">
            <v>ŚLUSARCZYK</v>
          </cell>
          <cell r="D2022" t="str">
            <v>SKB Piast Słupsk</v>
          </cell>
        </row>
        <row r="2023">
          <cell r="A2023" t="str">
            <v>Ś4458</v>
          </cell>
          <cell r="B2023" t="str">
            <v>Mateusz</v>
          </cell>
          <cell r="C2023" t="str">
            <v>ŚLUSARCZYK</v>
          </cell>
          <cell r="D2023" t="str">
            <v>MKS Orlicz Suchedniów</v>
          </cell>
        </row>
        <row r="2024">
          <cell r="A2024" t="str">
            <v>Ś4462</v>
          </cell>
          <cell r="B2024" t="str">
            <v>Michał</v>
          </cell>
          <cell r="C2024" t="str">
            <v>ŚLUSARCZYK</v>
          </cell>
          <cell r="D2024" t="str">
            <v>MKS Orlicz Suchedniów</v>
          </cell>
        </row>
        <row r="2025">
          <cell r="A2025" t="str">
            <v>Ś5428</v>
          </cell>
          <cell r="B2025" t="str">
            <v>Patryk</v>
          </cell>
          <cell r="C2025" t="str">
            <v>ŚLUSARCZYK</v>
          </cell>
          <cell r="D2025" t="str">
            <v>MKS Orlicz Suchedniów</v>
          </cell>
        </row>
        <row r="2026">
          <cell r="A2026" t="str">
            <v>Ś4031</v>
          </cell>
          <cell r="B2026" t="str">
            <v>Wiktoria</v>
          </cell>
          <cell r="C2026" t="str">
            <v>ŚLUSARCZYK</v>
          </cell>
          <cell r="D2026" t="str">
            <v>MKS Orlicz Suchedniów</v>
          </cell>
        </row>
        <row r="2027">
          <cell r="A2027" t="str">
            <v>Ś4562</v>
          </cell>
          <cell r="B2027" t="str">
            <v>Daniel</v>
          </cell>
          <cell r="C2027" t="str">
            <v>ŚMIAŁECKI</v>
          </cell>
          <cell r="D2027" t="str">
            <v>UKS 70 Płock</v>
          </cell>
        </row>
        <row r="2028">
          <cell r="A2028" t="str">
            <v>Ś4988</v>
          </cell>
          <cell r="B2028" t="str">
            <v>Robert</v>
          </cell>
          <cell r="C2028" t="str">
            <v>ŚMIERZCHALSKI</v>
          </cell>
          <cell r="D2028" t="str">
            <v>----</v>
          </cell>
        </row>
        <row r="2029">
          <cell r="A2029" t="str">
            <v>Ś5095</v>
          </cell>
          <cell r="B2029" t="str">
            <v>Krzysztof</v>
          </cell>
          <cell r="C2029" t="str">
            <v>ŚMIŁOWSKI</v>
          </cell>
          <cell r="D2029" t="str">
            <v>----</v>
          </cell>
        </row>
        <row r="2030">
          <cell r="A2030" t="str">
            <v>Ś2361</v>
          </cell>
          <cell r="B2030" t="str">
            <v>Michał</v>
          </cell>
          <cell r="C2030" t="str">
            <v>ŚMIŁOWSKI</v>
          </cell>
          <cell r="D2030" t="str">
            <v>UKS Hubal Białystok</v>
          </cell>
        </row>
        <row r="2031">
          <cell r="A2031" t="str">
            <v>Ś3163</v>
          </cell>
          <cell r="B2031" t="str">
            <v>Paweł</v>
          </cell>
          <cell r="C2031" t="str">
            <v>ŚMIŁOWSKI</v>
          </cell>
          <cell r="D2031" t="str">
            <v>UKS Hubal Białystok</v>
          </cell>
        </row>
        <row r="2032">
          <cell r="A2032" t="str">
            <v>Ś0634</v>
          </cell>
          <cell r="B2032" t="str">
            <v>Małgorzata</v>
          </cell>
          <cell r="C2032" t="str">
            <v>ŚREDNICKA</v>
          </cell>
          <cell r="D2032" t="str">
            <v>----</v>
          </cell>
        </row>
        <row r="2033">
          <cell r="A2033" t="str">
            <v>Ś4470</v>
          </cell>
          <cell r="B2033" t="str">
            <v>Aleksandra</v>
          </cell>
          <cell r="C2033" t="str">
            <v>ŚWIĄTEK</v>
          </cell>
          <cell r="D2033" t="str">
            <v>UKS 70 Płock</v>
          </cell>
        </row>
        <row r="2034">
          <cell r="A2034" t="str">
            <v>Ś5230</v>
          </cell>
          <cell r="B2034" t="str">
            <v>Klaudia</v>
          </cell>
          <cell r="C2034" t="str">
            <v>ŚWIĄTEK</v>
          </cell>
          <cell r="D2034" t="str">
            <v>UKS Orbitek Straszęcin</v>
          </cell>
        </row>
        <row r="2035">
          <cell r="A2035" t="str">
            <v>Ś3779</v>
          </cell>
          <cell r="B2035" t="str">
            <v>Magdalena</v>
          </cell>
          <cell r="C2035" t="str">
            <v>ŚWIERCZYŃSKA</v>
          </cell>
          <cell r="D2035" t="str">
            <v>UKS Orkan Przeźmierowo</v>
          </cell>
        </row>
        <row r="2036">
          <cell r="A2036" t="str">
            <v>Ś2592</v>
          </cell>
          <cell r="B2036" t="str">
            <v>Mateusz</v>
          </cell>
          <cell r="C2036" t="str">
            <v>ŚWIERCZYŃSKI</v>
          </cell>
          <cell r="D2036" t="str">
            <v>UKS Orkan Przeźmierowo</v>
          </cell>
        </row>
        <row r="2037">
          <cell r="A2037" t="str">
            <v>Ś4996</v>
          </cell>
          <cell r="B2037" t="str">
            <v>Szymon</v>
          </cell>
          <cell r="C2037" t="str">
            <v>ŚWIERCZYŃSKI</v>
          </cell>
          <cell r="D2037" t="str">
            <v>----</v>
          </cell>
        </row>
        <row r="2038">
          <cell r="A2038" t="str">
            <v>Ś5003</v>
          </cell>
          <cell r="B2038" t="str">
            <v>Norbert</v>
          </cell>
          <cell r="C2038" t="str">
            <v>ŚWIERK</v>
          </cell>
          <cell r="D2038" t="str">
            <v>UKS Aktywna Piątka Przemyśl</v>
          </cell>
        </row>
        <row r="2039">
          <cell r="A2039" t="str">
            <v>Ś3722</v>
          </cell>
          <cell r="B2039" t="str">
            <v>Agnieszka</v>
          </cell>
          <cell r="C2039" t="str">
            <v>ŚWIETLIK</v>
          </cell>
          <cell r="D2039" t="str">
            <v>ŚKB Harcownik Warszawa</v>
          </cell>
        </row>
        <row r="2040">
          <cell r="A2040" t="str">
            <v>Ś1402</v>
          </cell>
          <cell r="B2040" t="str">
            <v>Agata</v>
          </cell>
          <cell r="C2040" t="str">
            <v>ŚWIST</v>
          </cell>
          <cell r="D2040" t="str">
            <v>UKS Kiko Zamość</v>
          </cell>
        </row>
        <row r="2041">
          <cell r="A2041" t="str">
            <v>Ś5353</v>
          </cell>
          <cell r="B2041" t="str">
            <v>Maciej</v>
          </cell>
          <cell r="C2041" t="str">
            <v>ŚWISZCZ</v>
          </cell>
          <cell r="D2041" t="str">
            <v>UKS Kiko Zamość</v>
          </cell>
        </row>
        <row r="2042">
          <cell r="A2042" t="str">
            <v>Ś4963</v>
          </cell>
          <cell r="B2042" t="str">
            <v>Anna</v>
          </cell>
          <cell r="C2042" t="str">
            <v>ŚWITAŁA</v>
          </cell>
          <cell r="D2042" t="str">
            <v>UKS Iskra Babimost</v>
          </cell>
        </row>
        <row r="2043">
          <cell r="A2043" t="str">
            <v>Ś5382</v>
          </cell>
          <cell r="B2043" t="str">
            <v>Wiktoria</v>
          </cell>
          <cell r="C2043" t="str">
            <v>ŚWITEK</v>
          </cell>
          <cell r="D2043" t="str">
            <v>MKS Orlicz Suchedniów</v>
          </cell>
        </row>
        <row r="2044">
          <cell r="A2044" t="str">
            <v>T3494</v>
          </cell>
          <cell r="B2044" t="str">
            <v>Rafał</v>
          </cell>
          <cell r="C2044" t="str">
            <v>TALAGA</v>
          </cell>
          <cell r="D2044" t="str">
            <v>KKS Ruch Piotrków Tryb.</v>
          </cell>
        </row>
        <row r="2045">
          <cell r="A2045" t="str">
            <v>T2190</v>
          </cell>
          <cell r="B2045" t="str">
            <v>Edyta</v>
          </cell>
          <cell r="C2045" t="str">
            <v>TARASEWICZ</v>
          </cell>
          <cell r="D2045" t="str">
            <v>UKS Hubal Białystok</v>
          </cell>
        </row>
        <row r="2046">
          <cell r="A2046" t="str">
            <v>T3167</v>
          </cell>
          <cell r="B2046" t="str">
            <v>Maria</v>
          </cell>
          <cell r="C2046" t="str">
            <v>TARASZKIEWICZ</v>
          </cell>
          <cell r="D2046" t="str">
            <v>SKB Suwałki</v>
          </cell>
        </row>
        <row r="2047">
          <cell r="A2047" t="str">
            <v>T3157</v>
          </cell>
          <cell r="B2047" t="str">
            <v>Adrianna</v>
          </cell>
          <cell r="C2047" t="str">
            <v>TATAJ</v>
          </cell>
          <cell r="D2047" t="str">
            <v>UKSB Milenium Warszawa</v>
          </cell>
        </row>
        <row r="2048">
          <cell r="A2048" t="str">
            <v>T4823</v>
          </cell>
          <cell r="B2048" t="str">
            <v>Sandra</v>
          </cell>
          <cell r="C2048" t="str">
            <v>TATARELIS</v>
          </cell>
          <cell r="D2048" t="str">
            <v>UKS Kiko Zamość</v>
          </cell>
        </row>
        <row r="2049">
          <cell r="A2049" t="str">
            <v>T4539</v>
          </cell>
          <cell r="B2049" t="str">
            <v>Krystian</v>
          </cell>
          <cell r="C2049" t="str">
            <v>TATARZYCKI</v>
          </cell>
          <cell r="D2049" t="str">
            <v>UKS Piast-B Kobylnica</v>
          </cell>
        </row>
        <row r="2050">
          <cell r="A2050" t="str">
            <v>T3780</v>
          </cell>
          <cell r="B2050" t="str">
            <v>Zuzanna</v>
          </cell>
          <cell r="C2050" t="str">
            <v>TECŁAW</v>
          </cell>
          <cell r="D2050" t="str">
            <v>UKS Orkan Przeźmierowo</v>
          </cell>
        </row>
        <row r="2051">
          <cell r="A2051" t="str">
            <v>T4723</v>
          </cell>
          <cell r="B2051" t="str">
            <v>Dominik</v>
          </cell>
          <cell r="C2051" t="str">
            <v>TELAKOWIEC</v>
          </cell>
          <cell r="D2051" t="str">
            <v>KS Hubertus Zalesie Górne</v>
          </cell>
        </row>
        <row r="2052">
          <cell r="A2052" t="str">
            <v>T3691</v>
          </cell>
          <cell r="B2052" t="str">
            <v>Jakub</v>
          </cell>
          <cell r="C2052" t="str">
            <v>TEMBIKOWSKI</v>
          </cell>
          <cell r="D2052" t="str">
            <v>UKS Badminton Stare Babice</v>
          </cell>
        </row>
        <row r="2053">
          <cell r="A2053" t="str">
            <v>T4405</v>
          </cell>
          <cell r="B2053" t="str">
            <v>Maciej</v>
          </cell>
          <cell r="C2053" t="str">
            <v>TKACZ</v>
          </cell>
          <cell r="D2053" t="str">
            <v>KS Chojnik Jelenia Góra</v>
          </cell>
        </row>
        <row r="2054">
          <cell r="A2054" t="str">
            <v>T4594</v>
          </cell>
          <cell r="B2054" t="str">
            <v>Wiktoria</v>
          </cell>
          <cell r="C2054" t="str">
            <v>TOBISZ</v>
          </cell>
          <cell r="D2054" t="str">
            <v>ZKB Maced Polanów</v>
          </cell>
        </row>
        <row r="2055">
          <cell r="A2055" t="str">
            <v>T1478</v>
          </cell>
          <cell r="B2055" t="str">
            <v>Jan</v>
          </cell>
          <cell r="C2055" t="str">
            <v>TOCZEK</v>
          </cell>
          <cell r="D2055" t="str">
            <v>----</v>
          </cell>
        </row>
        <row r="2056">
          <cell r="A2056" t="str">
            <v>T4232</v>
          </cell>
          <cell r="B2056" t="str">
            <v>Klaudia</v>
          </cell>
          <cell r="C2056" t="str">
            <v>TOLKA</v>
          </cell>
          <cell r="D2056" t="str">
            <v>UKS 70 Płock</v>
          </cell>
        </row>
        <row r="2057">
          <cell r="A2057" t="str">
            <v>T5222</v>
          </cell>
          <cell r="B2057" t="str">
            <v>Miriam</v>
          </cell>
          <cell r="C2057" t="str">
            <v>TOMALA</v>
          </cell>
          <cell r="D2057" t="str">
            <v>UKS Unia Bieruń</v>
          </cell>
        </row>
        <row r="2058">
          <cell r="A2058" t="str">
            <v>T3347</v>
          </cell>
          <cell r="B2058" t="str">
            <v>Agata</v>
          </cell>
          <cell r="C2058" t="str">
            <v>TOMASZEWSKA</v>
          </cell>
          <cell r="D2058" t="str">
            <v>UKS Siódemka Świebodzin</v>
          </cell>
        </row>
        <row r="2059">
          <cell r="A2059" t="str">
            <v>T5138</v>
          </cell>
          <cell r="B2059" t="str">
            <v>Aleksandra</v>
          </cell>
          <cell r="C2059" t="str">
            <v>TOMASZEWSKA</v>
          </cell>
          <cell r="D2059" t="str">
            <v>UKS 70 Płock</v>
          </cell>
        </row>
        <row r="2060">
          <cell r="A2060" t="str">
            <v>T4874</v>
          </cell>
          <cell r="B2060" t="str">
            <v>Weronika</v>
          </cell>
          <cell r="C2060" t="str">
            <v>TOMASZEWSKA</v>
          </cell>
          <cell r="D2060" t="str">
            <v>MMKS Gdańsk</v>
          </cell>
        </row>
        <row r="2061">
          <cell r="A2061" t="str">
            <v>T3923</v>
          </cell>
          <cell r="B2061" t="str">
            <v>Paweł</v>
          </cell>
          <cell r="C2061" t="str">
            <v>TOMASZEWSKI</v>
          </cell>
          <cell r="D2061" t="str">
            <v>MKS Orlicz Suchedniów</v>
          </cell>
        </row>
        <row r="2062">
          <cell r="A2062" t="str">
            <v>T3924</v>
          </cell>
          <cell r="B2062" t="str">
            <v>Piotr</v>
          </cell>
          <cell r="C2062" t="str">
            <v>TOMASZEWSKI</v>
          </cell>
          <cell r="D2062" t="str">
            <v>MKS Orlicz Suchedniów</v>
          </cell>
        </row>
        <row r="2063">
          <cell r="A2063" t="str">
            <v>T4384</v>
          </cell>
          <cell r="B2063" t="str">
            <v>Agata</v>
          </cell>
          <cell r="C2063" t="str">
            <v>TOMCZAK</v>
          </cell>
          <cell r="D2063" t="str">
            <v>OTB Lotka Ostrów Wlkp.</v>
          </cell>
        </row>
        <row r="2064">
          <cell r="A2064" t="str">
            <v>T5150</v>
          </cell>
          <cell r="B2064" t="str">
            <v>Zofia</v>
          </cell>
          <cell r="C2064" t="str">
            <v>TOMCZAK</v>
          </cell>
          <cell r="D2064" t="str">
            <v>AZSWAT Warszawa</v>
          </cell>
        </row>
        <row r="2065">
          <cell r="A2065" t="str">
            <v>T1959</v>
          </cell>
          <cell r="B2065" t="str">
            <v>Izabela</v>
          </cell>
          <cell r="C2065" t="str">
            <v>TOMCZYK</v>
          </cell>
          <cell r="D2065" t="str">
            <v>MKS Stal Nowa Dęba</v>
          </cell>
        </row>
        <row r="2066">
          <cell r="A2066" t="str">
            <v>T5294</v>
          </cell>
          <cell r="B2066" t="str">
            <v>Klaudia</v>
          </cell>
          <cell r="C2066" t="str">
            <v>TOMCZYK</v>
          </cell>
          <cell r="D2066" t="str">
            <v>UKSB Volant Mielec</v>
          </cell>
        </row>
        <row r="2067">
          <cell r="A2067" t="str">
            <v>T4162</v>
          </cell>
          <cell r="B2067" t="str">
            <v>Natalia</v>
          </cell>
          <cell r="C2067" t="str">
            <v>TOMCZYK</v>
          </cell>
          <cell r="D2067" t="str">
            <v>UKS Iskra Babimost</v>
          </cell>
        </row>
        <row r="2068">
          <cell r="A2068" t="str">
            <v>T1498</v>
          </cell>
          <cell r="B2068" t="str">
            <v>Mariusz</v>
          </cell>
          <cell r="C2068" t="str">
            <v>TOMECKI</v>
          </cell>
          <cell r="D2068" t="str">
            <v>AZSAGH Kraków</v>
          </cell>
        </row>
        <row r="2069">
          <cell r="A2069" t="str">
            <v>T2139</v>
          </cell>
          <cell r="B2069" t="str">
            <v>Przemysław</v>
          </cell>
          <cell r="C2069" t="str">
            <v>TOMECKI</v>
          </cell>
          <cell r="D2069" t="str">
            <v>AZSAGH Kraków</v>
          </cell>
        </row>
        <row r="2070">
          <cell r="A2070" t="str">
            <v>T3929</v>
          </cell>
          <cell r="B2070" t="str">
            <v>Oliwia</v>
          </cell>
          <cell r="C2070" t="str">
            <v>TOMPOROWSKA</v>
          </cell>
          <cell r="D2070" t="str">
            <v>MLKS Solec Kuj.</v>
          </cell>
        </row>
        <row r="2071">
          <cell r="A2071" t="str">
            <v>T4761</v>
          </cell>
          <cell r="B2071" t="str">
            <v>Oskar</v>
          </cell>
          <cell r="C2071" t="str">
            <v>TOMPOROWSKI</v>
          </cell>
          <cell r="D2071" t="str">
            <v>MLKS Solec Kuj.</v>
          </cell>
        </row>
        <row r="2072">
          <cell r="A2072" t="str">
            <v>T2945</v>
          </cell>
          <cell r="B2072" t="str">
            <v>Tomasz</v>
          </cell>
          <cell r="C2072" t="str">
            <v>TOMŻA</v>
          </cell>
          <cell r="D2072" t="str">
            <v>UKS Plesbad Pszczyna</v>
          </cell>
        </row>
        <row r="2073">
          <cell r="A2073" t="str">
            <v>T3173</v>
          </cell>
          <cell r="B2073" t="str">
            <v>Michał</v>
          </cell>
          <cell r="C2073" t="str">
            <v>TRACZ</v>
          </cell>
          <cell r="D2073" t="str">
            <v>MKS Garwolin</v>
          </cell>
        </row>
        <row r="2074">
          <cell r="A2074" t="str">
            <v>T3498</v>
          </cell>
          <cell r="B2074" t="str">
            <v>Agata</v>
          </cell>
          <cell r="C2074" t="str">
            <v>TRAWICKA</v>
          </cell>
          <cell r="D2074" t="str">
            <v>ULKS U-2 Lotka Bytów</v>
          </cell>
        </row>
        <row r="2075">
          <cell r="A2075" t="str">
            <v>T4990</v>
          </cell>
          <cell r="B2075" t="str">
            <v>Tomasz</v>
          </cell>
          <cell r="C2075" t="str">
            <v>TRĘBICKI</v>
          </cell>
          <cell r="D2075" t="str">
            <v>UKS Plesbad Pszczyna</v>
          </cell>
        </row>
        <row r="2076">
          <cell r="A2076" t="str">
            <v>T3692</v>
          </cell>
          <cell r="B2076" t="str">
            <v>Kacper</v>
          </cell>
          <cell r="C2076" t="str">
            <v>TROCHIM</v>
          </cell>
          <cell r="D2076" t="str">
            <v>UKS Hubal Białystok</v>
          </cell>
        </row>
        <row r="2077">
          <cell r="A2077" t="str">
            <v>T5090</v>
          </cell>
          <cell r="B2077" t="str">
            <v>Weronika</v>
          </cell>
          <cell r="C2077" t="str">
            <v>TROCHIM</v>
          </cell>
          <cell r="D2077" t="str">
            <v>UKS Hubal Białystok</v>
          </cell>
        </row>
        <row r="2078">
          <cell r="A2078" t="str">
            <v>T4411</v>
          </cell>
          <cell r="B2078" t="str">
            <v>Klaudia</v>
          </cell>
          <cell r="C2078" t="str">
            <v>TROJANOWSKA</v>
          </cell>
          <cell r="D2078" t="str">
            <v>UKS Amicus Łopiennik Górny</v>
          </cell>
        </row>
        <row r="2079">
          <cell r="A2079" t="str">
            <v>T5055</v>
          </cell>
          <cell r="B2079" t="str">
            <v>Marcin</v>
          </cell>
          <cell r="C2079" t="str">
            <v>TROJNIAR</v>
          </cell>
          <cell r="D2079" t="str">
            <v>SKB Suwałki</v>
          </cell>
        </row>
        <row r="2080">
          <cell r="A2080" t="str">
            <v>T5056</v>
          </cell>
          <cell r="B2080" t="str">
            <v>Martyna</v>
          </cell>
          <cell r="C2080" t="str">
            <v>TROJNIAR</v>
          </cell>
          <cell r="D2080" t="str">
            <v>SKB Suwałki</v>
          </cell>
        </row>
        <row r="2081">
          <cell r="A2081" t="str">
            <v>T4548</v>
          </cell>
          <cell r="B2081" t="str">
            <v>Żaklina</v>
          </cell>
          <cell r="C2081" t="str">
            <v>TRUN</v>
          </cell>
          <cell r="D2081" t="str">
            <v>MKB Lednik Miastko</v>
          </cell>
        </row>
        <row r="2082">
          <cell r="A2082" t="str">
            <v>T4908</v>
          </cell>
          <cell r="B2082" t="str">
            <v>Maria</v>
          </cell>
          <cell r="C2082" t="str">
            <v>TRYBUS</v>
          </cell>
          <cell r="D2082" t="str">
            <v>UKS Orliki Ropica Polska</v>
          </cell>
        </row>
        <row r="2083">
          <cell r="A2083" t="str">
            <v>T5046</v>
          </cell>
          <cell r="B2083" t="str">
            <v>Jan</v>
          </cell>
          <cell r="C2083" t="str">
            <v>TRZCIELIŃSKI</v>
          </cell>
          <cell r="D2083" t="str">
            <v>OTB Lotka Ostrów Wlkp.</v>
          </cell>
        </row>
        <row r="2084">
          <cell r="A2084" t="str">
            <v>T4502</v>
          </cell>
          <cell r="B2084" t="str">
            <v>Agnieszka</v>
          </cell>
          <cell r="C2084" t="str">
            <v>TRZCIŃSKA</v>
          </cell>
          <cell r="D2084" t="str">
            <v>----</v>
          </cell>
        </row>
        <row r="2085">
          <cell r="A2085" t="str">
            <v>T3094</v>
          </cell>
          <cell r="B2085" t="str">
            <v>Czesław</v>
          </cell>
          <cell r="C2085" t="str">
            <v>TRZMIEL</v>
          </cell>
          <cell r="D2085" t="str">
            <v>----</v>
          </cell>
        </row>
        <row r="2086">
          <cell r="A2086" t="str">
            <v>T 078</v>
          </cell>
          <cell r="B2086" t="str">
            <v>Artur</v>
          </cell>
          <cell r="C2086" t="str">
            <v>TUKENDORF</v>
          </cell>
          <cell r="D2086" t="str">
            <v>AZSAGH Kraków</v>
          </cell>
        </row>
        <row r="2087">
          <cell r="A2087" t="str">
            <v>T1486</v>
          </cell>
          <cell r="B2087" t="str">
            <v>Leopold</v>
          </cell>
          <cell r="C2087" t="str">
            <v>TUKENDORF</v>
          </cell>
          <cell r="D2087" t="str">
            <v>MKS Garwolin</v>
          </cell>
        </row>
        <row r="2088">
          <cell r="A2088" t="str">
            <v>T 055</v>
          </cell>
          <cell r="B2088" t="str">
            <v>Radosław</v>
          </cell>
          <cell r="C2088" t="str">
            <v>TUKENDORF</v>
          </cell>
          <cell r="D2088" t="str">
            <v>MKS Garwolin</v>
          </cell>
        </row>
        <row r="2089">
          <cell r="A2089" t="str">
            <v>T4732</v>
          </cell>
          <cell r="B2089" t="str">
            <v>Dominik</v>
          </cell>
          <cell r="C2089" t="str">
            <v>TUMIDAJSKI</v>
          </cell>
          <cell r="D2089" t="str">
            <v>UKS Orliki Ropica Polska</v>
          </cell>
        </row>
        <row r="2090">
          <cell r="A2090" t="str">
            <v>T5426</v>
          </cell>
          <cell r="B2090" t="str">
            <v>Mateusz</v>
          </cell>
          <cell r="C2090" t="str">
            <v>TUMULEC</v>
          </cell>
          <cell r="D2090" t="str">
            <v>MKS Orlicz Suchedniów</v>
          </cell>
        </row>
        <row r="2091">
          <cell r="A2091" t="str">
            <v>T4251</v>
          </cell>
          <cell r="B2091" t="str">
            <v>Błażej</v>
          </cell>
          <cell r="C2091" t="str">
            <v>TURBACZEWSKI</v>
          </cell>
          <cell r="D2091" t="str">
            <v>UKS 70 Płock</v>
          </cell>
        </row>
        <row r="2092">
          <cell r="A2092" t="str">
            <v>T4407</v>
          </cell>
          <cell r="B2092" t="str">
            <v>Damian</v>
          </cell>
          <cell r="C2092" t="str">
            <v>TURKOWSKI</v>
          </cell>
          <cell r="D2092" t="str">
            <v>LUKS Jedynka Częstochowa</v>
          </cell>
        </row>
        <row r="2093">
          <cell r="A2093" t="str">
            <v>T4952</v>
          </cell>
          <cell r="B2093" t="str">
            <v>Andrzej</v>
          </cell>
          <cell r="C2093" t="str">
            <v>TUROWSKI</v>
          </cell>
          <cell r="D2093" t="str">
            <v>----</v>
          </cell>
        </row>
        <row r="2094">
          <cell r="A2094" t="str">
            <v>T5605</v>
          </cell>
          <cell r="B2094" t="str">
            <v>Bartosz</v>
          </cell>
          <cell r="C2094" t="str">
            <v>TURSKI</v>
          </cell>
          <cell r="D2094" t="str">
            <v>AZSAGH Kraków</v>
          </cell>
        </row>
        <row r="2095">
          <cell r="A2095" t="str">
            <v>T5552</v>
          </cell>
          <cell r="B2095" t="str">
            <v>Franciszek</v>
          </cell>
          <cell r="C2095" t="str">
            <v>TWARDOWSKI</v>
          </cell>
          <cell r="D2095" t="str">
            <v>AZSAGH Kraków</v>
          </cell>
        </row>
        <row r="2096">
          <cell r="A2096" t="str">
            <v>T5553</v>
          </cell>
          <cell r="B2096" t="str">
            <v>Kacper</v>
          </cell>
          <cell r="C2096" t="str">
            <v>TWARDOWSKI</v>
          </cell>
          <cell r="D2096" t="str">
            <v>AZSAGH Kraków</v>
          </cell>
        </row>
        <row r="2097">
          <cell r="A2097" t="str">
            <v>T3944</v>
          </cell>
          <cell r="B2097" t="str">
            <v>Aleksandra</v>
          </cell>
          <cell r="C2097" t="str">
            <v>TYBURCZY</v>
          </cell>
          <cell r="D2097" t="str">
            <v>UKS Dwójka Wesoła</v>
          </cell>
        </row>
        <row r="2098">
          <cell r="A2098" t="str">
            <v>T5302</v>
          </cell>
          <cell r="B2098" t="str">
            <v>Jarosław</v>
          </cell>
          <cell r="C2098" t="str">
            <v>TYMIŃSKI</v>
          </cell>
          <cell r="D2098" t="str">
            <v>----</v>
          </cell>
        </row>
        <row r="2099">
          <cell r="A2099" t="str">
            <v>T4751</v>
          </cell>
          <cell r="B2099" t="str">
            <v>Kacper</v>
          </cell>
          <cell r="C2099" t="str">
            <v>TYRPA</v>
          </cell>
          <cell r="D2099" t="str">
            <v>UKSB Volant Mielec</v>
          </cell>
        </row>
        <row r="2100">
          <cell r="A2100" t="str">
            <v>T4289</v>
          </cell>
          <cell r="B2100" t="str">
            <v>Karol</v>
          </cell>
          <cell r="C2100" t="str">
            <v>TYTOŃ</v>
          </cell>
          <cell r="D2100" t="str">
            <v>UKS Kiko Zamość</v>
          </cell>
        </row>
        <row r="2101">
          <cell r="A2101" t="str">
            <v>U4978</v>
          </cell>
          <cell r="B2101" t="str">
            <v>Damian</v>
          </cell>
          <cell r="C2101" t="str">
            <v>UJMA</v>
          </cell>
          <cell r="D2101" t="str">
            <v>----</v>
          </cell>
        </row>
        <row r="2102">
          <cell r="A2102" t="str">
            <v>U2808</v>
          </cell>
          <cell r="B2102" t="str">
            <v>Marcin</v>
          </cell>
          <cell r="C2102" t="str">
            <v>URAM</v>
          </cell>
          <cell r="D2102" t="str">
            <v>KS Chojnik Jelenia Góra</v>
          </cell>
        </row>
        <row r="2103">
          <cell r="A2103" t="str">
            <v>U1904</v>
          </cell>
          <cell r="B2103" t="str">
            <v>Przemysław</v>
          </cell>
          <cell r="C2103" t="str">
            <v>URBAN</v>
          </cell>
          <cell r="D2103" t="str">
            <v>UKS Orbitek Straszęcin</v>
          </cell>
        </row>
        <row r="2104">
          <cell r="A2104" t="str">
            <v>U5145</v>
          </cell>
          <cell r="B2104" t="str">
            <v>Maciej</v>
          </cell>
          <cell r="C2104" t="str">
            <v>URBANIAK</v>
          </cell>
          <cell r="D2104" t="str">
            <v>UKS Kopernik Słupca</v>
          </cell>
        </row>
        <row r="2105">
          <cell r="A2105" t="str">
            <v>U4604</v>
          </cell>
          <cell r="B2105" t="str">
            <v>Tomasz</v>
          </cell>
          <cell r="C2105" t="str">
            <v>URBANIK</v>
          </cell>
          <cell r="D2105" t="str">
            <v>AZSAGH Kraków</v>
          </cell>
        </row>
        <row r="2106">
          <cell r="A2106" t="str">
            <v>U3832</v>
          </cell>
          <cell r="B2106" t="str">
            <v>Katarzyna</v>
          </cell>
          <cell r="C2106" t="str">
            <v>URBAŃSKA</v>
          </cell>
          <cell r="D2106" t="str">
            <v>UKS 70 Płock</v>
          </cell>
        </row>
        <row r="2107">
          <cell r="A2107" t="str">
            <v>U5354</v>
          </cell>
          <cell r="B2107" t="str">
            <v>Krystian</v>
          </cell>
          <cell r="C2107" t="str">
            <v>URBAŃSKI</v>
          </cell>
          <cell r="D2107" t="str">
            <v>UKS Kiko Zamość</v>
          </cell>
        </row>
        <row r="2108">
          <cell r="A2108" t="str">
            <v>U4307</v>
          </cell>
          <cell r="B2108" t="str">
            <v>Michał</v>
          </cell>
          <cell r="C2108" t="str">
            <v>USTIMOWICZ</v>
          </cell>
          <cell r="D2108" t="str">
            <v>LKS Technik Głubczyce</v>
          </cell>
        </row>
        <row r="2109">
          <cell r="A2109" t="str">
            <v>U5105</v>
          </cell>
          <cell r="B2109" t="str">
            <v>Andrzej</v>
          </cell>
          <cell r="C2109" t="str">
            <v>USTYMOWICZ</v>
          </cell>
          <cell r="D2109" t="str">
            <v>----</v>
          </cell>
        </row>
        <row r="2110">
          <cell r="A2110" t="str">
            <v>U4198</v>
          </cell>
          <cell r="B2110" t="str">
            <v>Karina</v>
          </cell>
          <cell r="C2110" t="str">
            <v>USZOK</v>
          </cell>
          <cell r="D2110" t="str">
            <v>UKS Unia Bieruń</v>
          </cell>
        </row>
        <row r="2111">
          <cell r="A2111" t="str">
            <v>W4634</v>
          </cell>
          <cell r="B2111" t="str">
            <v>Bjorn</v>
          </cell>
          <cell r="C2111" t="str">
            <v>VIEHWEGER</v>
          </cell>
          <cell r="D2111" t="str">
            <v>AZSUW Warszawa</v>
          </cell>
        </row>
        <row r="2112">
          <cell r="A2112" t="str">
            <v>W4753</v>
          </cell>
          <cell r="B2112" t="str">
            <v>Natan</v>
          </cell>
          <cell r="C2112" t="str">
            <v>VOGT</v>
          </cell>
          <cell r="D2112" t="str">
            <v>MMKS Kędzierzyn-Koźle</v>
          </cell>
        </row>
        <row r="2113">
          <cell r="A2113" t="str">
            <v>W0158</v>
          </cell>
          <cell r="B2113" t="str">
            <v>Przemysław</v>
          </cell>
          <cell r="C2113" t="str">
            <v>WACHA</v>
          </cell>
          <cell r="D2113" t="str">
            <v>LKS Technik Głubczyce</v>
          </cell>
        </row>
        <row r="2114">
          <cell r="A2114" t="str">
            <v>W0782</v>
          </cell>
          <cell r="B2114" t="str">
            <v>Marek</v>
          </cell>
          <cell r="C2114" t="str">
            <v>WACHNIEWSKI</v>
          </cell>
          <cell r="D2114" t="str">
            <v>LKS Technik Głubczyce</v>
          </cell>
        </row>
        <row r="2115">
          <cell r="A2115" t="str">
            <v>W4946</v>
          </cell>
          <cell r="B2115" t="str">
            <v>Sonia</v>
          </cell>
          <cell r="C2115" t="str">
            <v>WACHOWSKA</v>
          </cell>
          <cell r="D2115" t="str">
            <v>STB Energia Lubliniec</v>
          </cell>
        </row>
        <row r="2116">
          <cell r="A2116" t="str">
            <v>W4270</v>
          </cell>
          <cell r="B2116" t="str">
            <v>Jędrzej</v>
          </cell>
          <cell r="C2116" t="str">
            <v>WACHOWSKI</v>
          </cell>
          <cell r="D2116" t="str">
            <v>STB Energia Lubliniec</v>
          </cell>
        </row>
        <row r="2117">
          <cell r="A2117" t="str">
            <v>W3903</v>
          </cell>
          <cell r="B2117" t="str">
            <v>Maciej</v>
          </cell>
          <cell r="C2117" t="str">
            <v>WADOWSKI</v>
          </cell>
          <cell r="D2117" t="str">
            <v>AZSAGH Kraków</v>
          </cell>
        </row>
        <row r="2118">
          <cell r="A2118" t="str">
            <v>W4804</v>
          </cell>
          <cell r="B2118" t="str">
            <v>Emilia</v>
          </cell>
          <cell r="C2118" t="str">
            <v>WAGNER</v>
          </cell>
          <cell r="D2118" t="str">
            <v>UKS Astra Wrocław</v>
          </cell>
        </row>
        <row r="2119">
          <cell r="A2119" t="str">
            <v>W4805</v>
          </cell>
          <cell r="B2119" t="str">
            <v>Maja</v>
          </cell>
          <cell r="C2119" t="str">
            <v>WAGNER</v>
          </cell>
          <cell r="D2119" t="str">
            <v>UKS Astra Wrocław</v>
          </cell>
        </row>
        <row r="2120">
          <cell r="A2120" t="str">
            <v>W5031</v>
          </cell>
          <cell r="B2120" t="str">
            <v>Eryk</v>
          </cell>
          <cell r="C2120" t="str">
            <v>WALA</v>
          </cell>
          <cell r="D2120" t="str">
            <v>UKS Unia Bieruń</v>
          </cell>
        </row>
        <row r="2121">
          <cell r="A2121" t="str">
            <v>W5077</v>
          </cell>
          <cell r="B2121" t="str">
            <v>Katarzyna</v>
          </cell>
          <cell r="C2121" t="str">
            <v>WALAS</v>
          </cell>
          <cell r="D2121" t="str">
            <v>UMKS Junis Szczucin</v>
          </cell>
        </row>
        <row r="2122">
          <cell r="A2122" t="str">
            <v>W4660</v>
          </cell>
          <cell r="B2122" t="str">
            <v>Radosław</v>
          </cell>
          <cell r="C2122" t="str">
            <v>WALAS</v>
          </cell>
          <cell r="D2122" t="str">
            <v>----</v>
          </cell>
        </row>
        <row r="2123">
          <cell r="A2123" t="str">
            <v>W0168</v>
          </cell>
          <cell r="B2123" t="str">
            <v>Aleksandra</v>
          </cell>
          <cell r="C2123" t="str">
            <v>WALASZEK</v>
          </cell>
          <cell r="D2123" t="str">
            <v>LKS Technik Głubczyce</v>
          </cell>
        </row>
        <row r="2124">
          <cell r="A2124" t="str">
            <v>W5047</v>
          </cell>
          <cell r="B2124" t="str">
            <v>Filip</v>
          </cell>
          <cell r="C2124" t="str">
            <v>WALCZAK</v>
          </cell>
          <cell r="D2124" t="str">
            <v>----</v>
          </cell>
        </row>
        <row r="2125">
          <cell r="A2125" t="str">
            <v>W4376</v>
          </cell>
          <cell r="B2125" t="str">
            <v>Anita</v>
          </cell>
          <cell r="C2125" t="str">
            <v>WALCZUK</v>
          </cell>
          <cell r="D2125" t="str">
            <v>ŚKB Harcownik Warszawa</v>
          </cell>
        </row>
        <row r="2126">
          <cell r="A2126" t="str">
            <v>W 056</v>
          </cell>
          <cell r="B2126" t="str">
            <v>Krzysztof</v>
          </cell>
          <cell r="C2126" t="str">
            <v>WALENDA</v>
          </cell>
          <cell r="D2126" t="str">
            <v>AZSUW Warszawa</v>
          </cell>
        </row>
        <row r="2127">
          <cell r="A2127" t="str">
            <v>W1190</v>
          </cell>
          <cell r="B2127" t="str">
            <v>Leszek</v>
          </cell>
          <cell r="C2127" t="str">
            <v>WALENDA</v>
          </cell>
          <cell r="D2127" t="str">
            <v>MKS Garwolin</v>
          </cell>
        </row>
        <row r="2128">
          <cell r="A2128" t="str">
            <v>W2861</v>
          </cell>
          <cell r="B2128" t="str">
            <v>Michał</v>
          </cell>
          <cell r="C2128" t="str">
            <v>WALENTEK</v>
          </cell>
          <cell r="D2128" t="str">
            <v>BKS Kolejarz Częstochowa</v>
          </cell>
        </row>
        <row r="2129">
          <cell r="A2129" t="str">
            <v>W1698</v>
          </cell>
          <cell r="B2129" t="str">
            <v>Aneta</v>
          </cell>
          <cell r="C2129" t="str">
            <v>WALENTUKANIS</v>
          </cell>
          <cell r="D2129" t="str">
            <v>AZSUWM Olsztyn</v>
          </cell>
        </row>
        <row r="2130">
          <cell r="A2130" t="str">
            <v>W4941</v>
          </cell>
          <cell r="B2130" t="str">
            <v>Magdalena</v>
          </cell>
          <cell r="C2130" t="str">
            <v>WALENTYNOWICZ</v>
          </cell>
          <cell r="D2130" t="str">
            <v>LUKS Księżyno</v>
          </cell>
        </row>
        <row r="2131">
          <cell r="A2131" t="str">
            <v>W4321</v>
          </cell>
          <cell r="B2131" t="str">
            <v>Norbert</v>
          </cell>
          <cell r="C2131" t="str">
            <v>WALESZCZYK</v>
          </cell>
          <cell r="D2131" t="str">
            <v>UKS Hubal Białystok</v>
          </cell>
        </row>
        <row r="2132">
          <cell r="A2132" t="str">
            <v>W5054</v>
          </cell>
          <cell r="B2132" t="str">
            <v>Bartosz</v>
          </cell>
          <cell r="C2132" t="str">
            <v>WALICKI</v>
          </cell>
          <cell r="D2132" t="str">
            <v>SKB Suwałki</v>
          </cell>
        </row>
        <row r="2133">
          <cell r="A2133" t="str">
            <v>W3869</v>
          </cell>
          <cell r="B2133" t="str">
            <v>Linling</v>
          </cell>
          <cell r="C2133" t="str">
            <v>WANG</v>
          </cell>
          <cell r="D2133" t="str">
            <v>SKB Suwałki</v>
          </cell>
        </row>
        <row r="2134">
          <cell r="A2134" t="str">
            <v>W5393</v>
          </cell>
          <cell r="B2134" t="str">
            <v>Joanna</v>
          </cell>
          <cell r="C2134" t="str">
            <v>WAPNIARSKA</v>
          </cell>
          <cell r="D2134" t="str">
            <v>UKS Kiko Zamość</v>
          </cell>
        </row>
        <row r="2135">
          <cell r="A2135" t="str">
            <v>W2203</v>
          </cell>
          <cell r="B2135" t="str">
            <v>Krystian</v>
          </cell>
          <cell r="C2135" t="str">
            <v>WARCHOLAK</v>
          </cell>
          <cell r="D2135" t="str">
            <v>SKB Piast Słupsk</v>
          </cell>
        </row>
        <row r="2136">
          <cell r="A2136" t="str">
            <v>W2765</v>
          </cell>
          <cell r="B2136" t="str">
            <v>Justyna</v>
          </cell>
          <cell r="C2136" t="str">
            <v>WARCHULSKA</v>
          </cell>
          <cell r="D2136" t="str">
            <v>KKS Ruch Piotrków Tryb.</v>
          </cell>
        </row>
        <row r="2137">
          <cell r="A2137" t="str">
            <v>W3968</v>
          </cell>
          <cell r="B2137" t="str">
            <v>Arkadiusz</v>
          </cell>
          <cell r="C2137" t="str">
            <v>WARKOCZ</v>
          </cell>
          <cell r="D2137" t="str">
            <v>KS Stal Sulęcin</v>
          </cell>
        </row>
        <row r="2138">
          <cell r="A2138" t="str">
            <v>W3977</v>
          </cell>
          <cell r="B2138" t="str">
            <v>Elżbieta</v>
          </cell>
          <cell r="C2138" t="str">
            <v>WARKOCZ</v>
          </cell>
          <cell r="D2138" t="str">
            <v>KS Stal Sulęcin</v>
          </cell>
        </row>
        <row r="2139">
          <cell r="A2139" t="str">
            <v>W1764</v>
          </cell>
          <cell r="B2139" t="str">
            <v>Henryk</v>
          </cell>
          <cell r="C2139" t="str">
            <v>WARZECHA</v>
          </cell>
          <cell r="D2139" t="str">
            <v>----</v>
          </cell>
        </row>
        <row r="2140">
          <cell r="A2140" t="str">
            <v>W3612</v>
          </cell>
          <cell r="B2140" t="str">
            <v>Piotr</v>
          </cell>
          <cell r="C2140" t="str">
            <v>WARZYSZAK</v>
          </cell>
          <cell r="D2140" t="str">
            <v>UKS Ostrówek</v>
          </cell>
        </row>
        <row r="2141">
          <cell r="A2141" t="str">
            <v>W4976</v>
          </cell>
          <cell r="B2141" t="str">
            <v>Adrian</v>
          </cell>
          <cell r="C2141" t="str">
            <v>WASIK</v>
          </cell>
          <cell r="D2141" t="str">
            <v>UKS Junior Wrzosowa</v>
          </cell>
        </row>
        <row r="2142">
          <cell r="A2142" t="str">
            <v>W5539</v>
          </cell>
          <cell r="B2142" t="str">
            <v>Zuzanna</v>
          </cell>
          <cell r="C2142" t="str">
            <v>WASIK</v>
          </cell>
          <cell r="D2142" t="str">
            <v>UKS Junior Wrzosowa</v>
          </cell>
        </row>
        <row r="2143">
          <cell r="A2143" t="str">
            <v>W0440</v>
          </cell>
          <cell r="B2143" t="str">
            <v>Adrian</v>
          </cell>
          <cell r="C2143" t="str">
            <v>WASILEWSKI</v>
          </cell>
          <cell r="D2143" t="str">
            <v>AZSUWM Olsztyn</v>
          </cell>
        </row>
        <row r="2144">
          <cell r="A2144" t="str">
            <v>W5526</v>
          </cell>
          <cell r="B2144" t="str">
            <v>Filip</v>
          </cell>
          <cell r="C2144" t="str">
            <v>WASILEWSKI</v>
          </cell>
          <cell r="D2144" t="str">
            <v>SKB Suwałki</v>
          </cell>
        </row>
        <row r="2145">
          <cell r="A2145" t="str">
            <v>W5355</v>
          </cell>
          <cell r="B2145" t="str">
            <v>Michał</v>
          </cell>
          <cell r="C2145" t="str">
            <v>WASILEWSKI</v>
          </cell>
          <cell r="D2145" t="str">
            <v>UKS Kiko Zamość</v>
          </cell>
        </row>
        <row r="2146">
          <cell r="A2146" t="str">
            <v>W2914</v>
          </cell>
          <cell r="B2146" t="str">
            <v>Piotr</v>
          </cell>
          <cell r="C2146" t="str">
            <v>WASILUK</v>
          </cell>
          <cell r="D2146" t="str">
            <v>LUKS Badminton Choroszcz</v>
          </cell>
        </row>
        <row r="2147">
          <cell r="A2147" t="str">
            <v>W4999</v>
          </cell>
          <cell r="B2147" t="str">
            <v>Krystian</v>
          </cell>
          <cell r="C2147" t="str">
            <v>WASYNIAK</v>
          </cell>
          <cell r="D2147" t="str">
            <v>UKS Smecz Bogatynia</v>
          </cell>
        </row>
        <row r="2148">
          <cell r="A2148" t="str">
            <v>W2425</v>
          </cell>
          <cell r="B2148" t="str">
            <v>Mikołaj</v>
          </cell>
          <cell r="C2148" t="str">
            <v>WATRAL</v>
          </cell>
          <cell r="D2148" t="str">
            <v>AZSWAT Warszawa</v>
          </cell>
        </row>
        <row r="2149">
          <cell r="A2149" t="str">
            <v>W5196</v>
          </cell>
          <cell r="B2149" t="str">
            <v>Mateusz</v>
          </cell>
          <cell r="C2149" t="str">
            <v>WAWRYK</v>
          </cell>
          <cell r="D2149" t="str">
            <v>UKS Kiko Zamość</v>
          </cell>
        </row>
        <row r="2150">
          <cell r="A2150" t="str">
            <v>W4583</v>
          </cell>
          <cell r="B2150" t="str">
            <v>Patrycja</v>
          </cell>
          <cell r="C2150" t="str">
            <v>WAWRZEŃCZYK</v>
          </cell>
          <cell r="D2150" t="str">
            <v>MKS Orlicz Suchedniów</v>
          </cell>
        </row>
        <row r="2151">
          <cell r="A2151" t="str">
            <v>W4137</v>
          </cell>
          <cell r="B2151" t="str">
            <v>Jakub</v>
          </cell>
          <cell r="C2151" t="str">
            <v>WAWRZYNIAK</v>
          </cell>
          <cell r="D2151" t="str">
            <v>MMKS Kędzierzyn-Koźle</v>
          </cell>
        </row>
        <row r="2152">
          <cell r="A2152" t="str">
            <v>W3900</v>
          </cell>
          <cell r="B2152" t="str">
            <v>Aleksandra</v>
          </cell>
          <cell r="C2152" t="str">
            <v>WAWRZYŃCZAK</v>
          </cell>
          <cell r="D2152" t="str">
            <v>UTS Akro-Bad Warszawa</v>
          </cell>
        </row>
        <row r="2153">
          <cell r="A2153" t="str">
            <v>W2871</v>
          </cell>
          <cell r="B2153" t="str">
            <v>Angelika</v>
          </cell>
          <cell r="C2153" t="str">
            <v>WĄSIK</v>
          </cell>
          <cell r="D2153" t="str">
            <v>UKS 15 Kędzierzyn-Koźle</v>
          </cell>
        </row>
        <row r="2154">
          <cell r="A2154" t="str">
            <v>W1199</v>
          </cell>
          <cell r="B2154" t="str">
            <v>Roman</v>
          </cell>
          <cell r="C2154" t="str">
            <v>WĄSOWICZ</v>
          </cell>
          <cell r="D2154" t="str">
            <v>----</v>
          </cell>
        </row>
        <row r="2155">
          <cell r="A2155" t="str">
            <v>W2555</v>
          </cell>
          <cell r="B2155" t="str">
            <v>Stefan</v>
          </cell>
          <cell r="C2155" t="str">
            <v>WEŁNIC</v>
          </cell>
          <cell r="D2155" t="str">
            <v>----</v>
          </cell>
        </row>
        <row r="2156">
          <cell r="A2156" t="str">
            <v>W4382</v>
          </cell>
          <cell r="B2156" t="str">
            <v>Kinga</v>
          </cell>
          <cell r="C2156" t="str">
            <v>WENDERSKA</v>
          </cell>
          <cell r="D2156" t="str">
            <v>OTB Lotka Ostrów Wlkp.</v>
          </cell>
        </row>
        <row r="2157">
          <cell r="A2157" t="str">
            <v>W5293</v>
          </cell>
          <cell r="B2157" t="str">
            <v>Patryk</v>
          </cell>
          <cell r="C2157" t="str">
            <v>WERESZYŃSKI</v>
          </cell>
          <cell r="D2157" t="str">
            <v>KS Masovia Płock</v>
          </cell>
        </row>
        <row r="2158">
          <cell r="A2158" t="str">
            <v>W5148</v>
          </cell>
          <cell r="B2158" t="str">
            <v>Jeremiasz</v>
          </cell>
          <cell r="C2158" t="str">
            <v>WESOŁEK</v>
          </cell>
          <cell r="D2158" t="str">
            <v>KSR Wolant Łódź</v>
          </cell>
        </row>
        <row r="2159">
          <cell r="A2159" t="str">
            <v>W3872</v>
          </cell>
          <cell r="B2159" t="str">
            <v>Karol</v>
          </cell>
          <cell r="C2159" t="str">
            <v>WESOŁOWSKI</v>
          </cell>
          <cell r="D2159" t="str">
            <v>UKSB Volant Mielec</v>
          </cell>
        </row>
        <row r="2160">
          <cell r="A2160" t="str">
            <v>W2916</v>
          </cell>
          <cell r="B2160" t="str">
            <v>Michał</v>
          </cell>
          <cell r="C2160" t="str">
            <v>WĘGLIŃSKI</v>
          </cell>
          <cell r="D2160" t="str">
            <v>LUKS Badminton Choroszcz</v>
          </cell>
        </row>
        <row r="2161">
          <cell r="A2161" t="str">
            <v>W2766</v>
          </cell>
          <cell r="B2161" t="str">
            <v>Katarzyna</v>
          </cell>
          <cell r="C2161" t="str">
            <v>WĘŻYK</v>
          </cell>
          <cell r="D2161" t="str">
            <v>KKS Ruch Piotrków Tryb.</v>
          </cell>
        </row>
        <row r="2162">
          <cell r="A2162" t="str">
            <v>W3744</v>
          </cell>
          <cell r="B2162" t="str">
            <v>Małgorzata</v>
          </cell>
          <cell r="C2162" t="str">
            <v>WICHOWSKA</v>
          </cell>
          <cell r="D2162" t="str">
            <v>KS Hubertus Zalesie Górne</v>
          </cell>
        </row>
        <row r="2163">
          <cell r="A2163" t="str">
            <v>W4916</v>
          </cell>
          <cell r="B2163" t="str">
            <v>Marta</v>
          </cell>
          <cell r="C2163" t="str">
            <v>WIECZOREK</v>
          </cell>
          <cell r="D2163" t="str">
            <v>UKS 25 Kielce</v>
          </cell>
        </row>
        <row r="2164">
          <cell r="A2164" t="str">
            <v>W4936</v>
          </cell>
          <cell r="B2164" t="str">
            <v>Jerzy</v>
          </cell>
          <cell r="C2164" t="str">
            <v>WIEKIERA</v>
          </cell>
          <cell r="D2164" t="str">
            <v>----</v>
          </cell>
        </row>
        <row r="2165">
          <cell r="A2165" t="str">
            <v>W3657</v>
          </cell>
          <cell r="B2165" t="str">
            <v>Anna</v>
          </cell>
          <cell r="C2165" t="str">
            <v>WIERCIŃSKA</v>
          </cell>
          <cell r="D2165" t="str">
            <v>UKS 70 Płock</v>
          </cell>
        </row>
        <row r="2166">
          <cell r="A2166" t="str">
            <v>W3992</v>
          </cell>
          <cell r="B2166" t="str">
            <v>Paweł</v>
          </cell>
          <cell r="C2166" t="str">
            <v>WIERCIŃSKI</v>
          </cell>
          <cell r="D2166" t="str">
            <v>KKS Warmia Olsztyn</v>
          </cell>
        </row>
        <row r="2167">
          <cell r="A2167" t="str">
            <v>W4836</v>
          </cell>
          <cell r="B2167" t="str">
            <v>Witold</v>
          </cell>
          <cell r="C2167" t="str">
            <v>WIERSZIN</v>
          </cell>
          <cell r="D2167" t="str">
            <v>----</v>
          </cell>
        </row>
        <row r="2168">
          <cell r="A2168" t="str">
            <v>W4449</v>
          </cell>
          <cell r="B2168" t="str">
            <v>Maciej</v>
          </cell>
          <cell r="C2168" t="str">
            <v>WIERZBICKI</v>
          </cell>
          <cell r="D2168" t="str">
            <v>AZSWAT Warszawa</v>
          </cell>
        </row>
        <row r="2169">
          <cell r="A2169" t="str">
            <v>W4585</v>
          </cell>
          <cell r="B2169" t="str">
            <v>Maria</v>
          </cell>
          <cell r="C2169" t="str">
            <v>WIERZBIŃSKA</v>
          </cell>
          <cell r="D2169" t="str">
            <v>MKS Orlicz Suchedniów</v>
          </cell>
        </row>
        <row r="2170">
          <cell r="A2170" t="str">
            <v>W5635</v>
          </cell>
          <cell r="B2170" t="str">
            <v>Julia</v>
          </cell>
          <cell r="C2170" t="str">
            <v>WIETECKA</v>
          </cell>
          <cell r="D2170" t="str">
            <v>----</v>
          </cell>
        </row>
        <row r="2171">
          <cell r="A2171" t="str">
            <v>W5669</v>
          </cell>
          <cell r="B2171" t="str">
            <v>Jakub</v>
          </cell>
          <cell r="C2171" t="str">
            <v>WIĘCKOWSKI</v>
          </cell>
          <cell r="D2171" t="str">
            <v>LUKS Badminton Choroszcz</v>
          </cell>
        </row>
        <row r="2172">
          <cell r="A2172" t="str">
            <v>W4420</v>
          </cell>
          <cell r="B2172" t="str">
            <v>Hubert</v>
          </cell>
          <cell r="C2172" t="str">
            <v>WIĘCŁAW</v>
          </cell>
          <cell r="D2172" t="str">
            <v>OTB Lotka Ostrów Wlkp.</v>
          </cell>
        </row>
        <row r="2173">
          <cell r="A2173" t="str">
            <v>W2185</v>
          </cell>
          <cell r="B2173" t="str">
            <v>Aleksandra</v>
          </cell>
          <cell r="C2173" t="str">
            <v>WIKŁO</v>
          </cell>
          <cell r="D2173" t="str">
            <v>MKS Orlicz Suchedniów</v>
          </cell>
        </row>
        <row r="2174">
          <cell r="A2174" t="str">
            <v>W2897</v>
          </cell>
          <cell r="B2174" t="str">
            <v>Robert</v>
          </cell>
          <cell r="C2174" t="str">
            <v>WIKŁO</v>
          </cell>
          <cell r="D2174" t="str">
            <v>KS Masovia Płock</v>
          </cell>
        </row>
        <row r="2175">
          <cell r="A2175" t="str">
            <v>W1487</v>
          </cell>
          <cell r="B2175" t="str">
            <v>Stanisław</v>
          </cell>
          <cell r="C2175" t="str">
            <v>WIKŁO</v>
          </cell>
          <cell r="D2175" t="str">
            <v>----</v>
          </cell>
        </row>
        <row r="2176">
          <cell r="A2176" t="str">
            <v>W1930</v>
          </cell>
          <cell r="B2176" t="str">
            <v>Miłosz</v>
          </cell>
          <cell r="C2176" t="str">
            <v>WIKTORCZYK</v>
          </cell>
          <cell r="D2176" t="str">
            <v>UKS Plesbad Pszczyna</v>
          </cell>
        </row>
        <row r="2177">
          <cell r="A2177" t="str">
            <v>W4024</v>
          </cell>
          <cell r="B2177" t="str">
            <v>Jakub</v>
          </cell>
          <cell r="C2177" t="str">
            <v>WILCZEWSKI</v>
          </cell>
          <cell r="D2177" t="str">
            <v>UKS 70 Płock</v>
          </cell>
        </row>
        <row r="2178">
          <cell r="A2178" t="str">
            <v>W4322</v>
          </cell>
          <cell r="B2178" t="str">
            <v>Paulina</v>
          </cell>
          <cell r="C2178" t="str">
            <v>WILCZYŃSKA</v>
          </cell>
          <cell r="D2178" t="str">
            <v>UKS Orbitek Straszęcin</v>
          </cell>
        </row>
        <row r="2179">
          <cell r="A2179" t="str">
            <v>W0193</v>
          </cell>
          <cell r="B2179" t="str">
            <v>Sebastian</v>
          </cell>
          <cell r="C2179" t="str">
            <v>WILCZYŃSKI</v>
          </cell>
          <cell r="D2179" t="str">
            <v>----</v>
          </cell>
        </row>
        <row r="2180">
          <cell r="A2180" t="str">
            <v>W4705</v>
          </cell>
          <cell r="B2180" t="str">
            <v>Leszek</v>
          </cell>
          <cell r="C2180" t="str">
            <v>WILD</v>
          </cell>
          <cell r="D2180" t="str">
            <v>----</v>
          </cell>
        </row>
        <row r="2181">
          <cell r="A2181" t="str">
            <v>W5396</v>
          </cell>
          <cell r="B2181" t="str">
            <v>Klaudia</v>
          </cell>
          <cell r="C2181" t="str">
            <v>WILK</v>
          </cell>
          <cell r="D2181" t="str">
            <v>UKS Jagiellonka Medyka</v>
          </cell>
        </row>
        <row r="2182">
          <cell r="A2182" t="str">
            <v>W2424</v>
          </cell>
          <cell r="B2182" t="str">
            <v>Jakub</v>
          </cell>
          <cell r="C2182" t="str">
            <v>WILKOS</v>
          </cell>
          <cell r="D2182" t="str">
            <v>UKS Kiko Zamość</v>
          </cell>
        </row>
        <row r="2183">
          <cell r="A2183" t="str">
            <v>W2301</v>
          </cell>
          <cell r="B2183" t="str">
            <v>Wojciech</v>
          </cell>
          <cell r="C2183" t="str">
            <v>WILKOSZ</v>
          </cell>
          <cell r="D2183" t="str">
            <v>UKS Plesbad Pszczyna</v>
          </cell>
        </row>
        <row r="2184">
          <cell r="A2184" t="str">
            <v>W4002</v>
          </cell>
          <cell r="B2184" t="str">
            <v>Agnieszka</v>
          </cell>
          <cell r="C2184" t="str">
            <v>WILMONT</v>
          </cell>
          <cell r="D2184" t="str">
            <v>SKB Piast Słupsk</v>
          </cell>
        </row>
        <row r="2185">
          <cell r="A2185" t="str">
            <v>W4967</v>
          </cell>
          <cell r="B2185" t="str">
            <v>Jakub</v>
          </cell>
          <cell r="C2185" t="str">
            <v>WINDAK</v>
          </cell>
          <cell r="D2185" t="str">
            <v>ULKS U-2 Lotka Bytów</v>
          </cell>
        </row>
        <row r="2186">
          <cell r="A2186" t="str">
            <v>W3970</v>
          </cell>
          <cell r="B2186" t="str">
            <v>Eryk</v>
          </cell>
          <cell r="C2186" t="str">
            <v>WINTER</v>
          </cell>
          <cell r="D2186" t="str">
            <v>KS Stal Sulęcin</v>
          </cell>
        </row>
        <row r="2187">
          <cell r="A2187" t="str">
            <v>W5117</v>
          </cell>
          <cell r="B2187" t="str">
            <v>Hubert</v>
          </cell>
          <cell r="C2187" t="str">
            <v>WIOREK</v>
          </cell>
          <cell r="D2187" t="str">
            <v>UKS Kometa Sianów</v>
          </cell>
        </row>
        <row r="2188">
          <cell r="A2188" t="str">
            <v>W4847</v>
          </cell>
          <cell r="B2188" t="str">
            <v>Paweł</v>
          </cell>
          <cell r="C2188" t="str">
            <v>WIRZINKIEWICZ</v>
          </cell>
          <cell r="D2188" t="str">
            <v>KKS Warmia Olsztyn</v>
          </cell>
        </row>
        <row r="2189">
          <cell r="A2189" t="str">
            <v>W4281</v>
          </cell>
          <cell r="B2189" t="str">
            <v>Ida</v>
          </cell>
          <cell r="C2189" t="str">
            <v>WIŚNIEWSKA</v>
          </cell>
          <cell r="D2189" t="str">
            <v>----</v>
          </cell>
        </row>
        <row r="2190">
          <cell r="A2190" t="str">
            <v>W2256</v>
          </cell>
          <cell r="B2190" t="str">
            <v>Sylwia</v>
          </cell>
          <cell r="C2190" t="str">
            <v>WIŚNIEWSKA</v>
          </cell>
          <cell r="D2190" t="str">
            <v>UKS Ostrówek</v>
          </cell>
        </row>
        <row r="2191">
          <cell r="A2191" t="str">
            <v>W3770</v>
          </cell>
          <cell r="B2191" t="str">
            <v>Łukasz</v>
          </cell>
          <cell r="C2191" t="str">
            <v>WIŚNIEWSKI</v>
          </cell>
          <cell r="D2191" t="str">
            <v>ULKS Łączna</v>
          </cell>
        </row>
        <row r="2192">
          <cell r="A2192" t="str">
            <v>W5023</v>
          </cell>
          <cell r="B2192" t="str">
            <v>Rafał</v>
          </cell>
          <cell r="C2192" t="str">
            <v>WIŚNIEWSKI</v>
          </cell>
          <cell r="D2192" t="str">
            <v>ULKS Łączna</v>
          </cell>
        </row>
        <row r="2193">
          <cell r="A2193" t="str">
            <v>W4067</v>
          </cell>
          <cell r="B2193" t="str">
            <v>Szymon</v>
          </cell>
          <cell r="C2193" t="str">
            <v>WIŚNIEWSKI</v>
          </cell>
          <cell r="D2193" t="str">
            <v>----</v>
          </cell>
        </row>
        <row r="2194">
          <cell r="A2194" t="str">
            <v>W2409</v>
          </cell>
          <cell r="B2194" t="str">
            <v>Magdalena</v>
          </cell>
          <cell r="C2194" t="str">
            <v>WITEK</v>
          </cell>
          <cell r="D2194" t="str">
            <v>SKB Piast Słupsk</v>
          </cell>
        </row>
        <row r="2195">
          <cell r="A2195" t="str">
            <v>W5388</v>
          </cell>
          <cell r="B2195" t="str">
            <v>Bartłomiej</v>
          </cell>
          <cell r="C2195" t="str">
            <v>WITKOWICZ</v>
          </cell>
          <cell r="D2195" t="str">
            <v>UKS Iskra Babimost</v>
          </cell>
        </row>
        <row r="2196">
          <cell r="A2196" t="str">
            <v>W3835</v>
          </cell>
          <cell r="B2196" t="str">
            <v>Marcelina</v>
          </cell>
          <cell r="C2196" t="str">
            <v>WITKOWSKA</v>
          </cell>
          <cell r="D2196" t="str">
            <v>UKSOSIR Badminton Sławno</v>
          </cell>
        </row>
        <row r="2197">
          <cell r="A2197" t="str">
            <v>W3713</v>
          </cell>
          <cell r="B2197" t="str">
            <v>Natalia</v>
          </cell>
          <cell r="C2197" t="str">
            <v>WITKOWSKA</v>
          </cell>
          <cell r="D2197" t="str">
            <v>ULKS U-2 Lotka Bytów</v>
          </cell>
        </row>
        <row r="2198">
          <cell r="A2198" t="str">
            <v>W3794</v>
          </cell>
          <cell r="B2198" t="str">
            <v>Weronika</v>
          </cell>
          <cell r="C2198" t="str">
            <v>WITKOWSKA</v>
          </cell>
          <cell r="D2198" t="str">
            <v>UKSOSIR Badminton Sławno</v>
          </cell>
        </row>
        <row r="2199">
          <cell r="A2199" t="str">
            <v>W2296</v>
          </cell>
          <cell r="B2199" t="str">
            <v>Piotr</v>
          </cell>
          <cell r="C2199" t="str">
            <v>WITKOWSKI</v>
          </cell>
          <cell r="D2199" t="str">
            <v>ŚKB Harcownik Warszawa</v>
          </cell>
        </row>
        <row r="2200">
          <cell r="A2200" t="str">
            <v>W5659</v>
          </cell>
          <cell r="B2200" t="str">
            <v>Weronika</v>
          </cell>
          <cell r="C2200" t="str">
            <v>WITORZEŃĆ</v>
          </cell>
          <cell r="D2200" t="str">
            <v>LUKS Krokus Góralice</v>
          </cell>
        </row>
        <row r="2201">
          <cell r="A2201" t="str">
            <v>W4744</v>
          </cell>
          <cell r="B2201" t="str">
            <v>Natalia</v>
          </cell>
          <cell r="C2201" t="str">
            <v>WITULSKA</v>
          </cell>
          <cell r="D2201" t="str">
            <v>ZKB Maced Polanów</v>
          </cell>
        </row>
        <row r="2202">
          <cell r="A2202" t="str">
            <v>W4435</v>
          </cell>
          <cell r="B2202" t="str">
            <v>Karolina</v>
          </cell>
          <cell r="C2202" t="str">
            <v>WŁADZIŃSKA</v>
          </cell>
          <cell r="D2202" t="str">
            <v>KSR Wolant Łódź</v>
          </cell>
        </row>
        <row r="2203">
          <cell r="A2203" t="str">
            <v>W4277</v>
          </cell>
          <cell r="B2203" t="str">
            <v>Grzegorz</v>
          </cell>
          <cell r="C2203" t="str">
            <v>WŁODARCZYK</v>
          </cell>
          <cell r="D2203" t="str">
            <v>AZSOŚ Łódź</v>
          </cell>
        </row>
        <row r="2204">
          <cell r="A2204" t="str">
            <v>W5443</v>
          </cell>
          <cell r="B2204" t="str">
            <v>Natalia</v>
          </cell>
          <cell r="C2204" t="str">
            <v>WŁODARCZYK</v>
          </cell>
          <cell r="D2204" t="str">
            <v>KKS Ruch Piotrków Tryb.</v>
          </cell>
        </row>
        <row r="2205">
          <cell r="A2205" t="str">
            <v>W5014</v>
          </cell>
          <cell r="B2205" t="str">
            <v>Przemysław</v>
          </cell>
          <cell r="C2205" t="str">
            <v>WŁODEK</v>
          </cell>
          <cell r="D2205" t="str">
            <v>MKSKSOS Kraków</v>
          </cell>
        </row>
        <row r="2206">
          <cell r="A2206" t="str">
            <v>W4083</v>
          </cell>
          <cell r="B2206" t="str">
            <v>Agnieszka</v>
          </cell>
          <cell r="C2206" t="str">
            <v>WŁUDYKA</v>
          </cell>
          <cell r="D2206" t="str">
            <v>AZSWAT Warszawa</v>
          </cell>
        </row>
        <row r="2207">
          <cell r="A2207" t="str">
            <v>W3393</v>
          </cell>
          <cell r="B2207" t="str">
            <v>Aleksandra</v>
          </cell>
          <cell r="C2207" t="str">
            <v>WNUK</v>
          </cell>
          <cell r="D2207" t="str">
            <v>MKS Garwolin</v>
          </cell>
        </row>
        <row r="2208">
          <cell r="A2208" t="str">
            <v>W3545</v>
          </cell>
          <cell r="B2208" t="str">
            <v>Marcin</v>
          </cell>
          <cell r="C2208" t="str">
            <v>WNUK</v>
          </cell>
          <cell r="D2208" t="str">
            <v>MKS Orlicz Suchedniów</v>
          </cell>
        </row>
        <row r="2209">
          <cell r="A2209" t="str">
            <v>W4831</v>
          </cell>
          <cell r="B2209" t="str">
            <v>Henryk</v>
          </cell>
          <cell r="C2209" t="str">
            <v>WOCKA</v>
          </cell>
          <cell r="D2209" t="str">
            <v>----</v>
          </cell>
        </row>
        <row r="2210">
          <cell r="A2210" t="str">
            <v>W0911</v>
          </cell>
          <cell r="B2210" t="str">
            <v>Marta</v>
          </cell>
          <cell r="C2210" t="str">
            <v>WOJCIECHOWSKA</v>
          </cell>
          <cell r="D2210" t="str">
            <v>SKB Piast Słupsk</v>
          </cell>
        </row>
        <row r="2211">
          <cell r="A2211" t="str">
            <v>W3850</v>
          </cell>
          <cell r="B2211" t="str">
            <v>Bartosz</v>
          </cell>
          <cell r="C2211" t="str">
            <v>WOJCIECHOWSKI</v>
          </cell>
          <cell r="D2211" t="str">
            <v>MLKS Solec Kuj.</v>
          </cell>
        </row>
        <row r="2212">
          <cell r="A2212" t="str">
            <v>W4711</v>
          </cell>
          <cell r="B2212" t="str">
            <v>Krzysztof</v>
          </cell>
          <cell r="C2212" t="str">
            <v>WOJCIECHOWSKI</v>
          </cell>
          <cell r="D2212" t="str">
            <v>----</v>
          </cell>
        </row>
        <row r="2213">
          <cell r="A2213" t="str">
            <v>W3398</v>
          </cell>
          <cell r="B2213" t="str">
            <v>Przemysław</v>
          </cell>
          <cell r="C2213" t="str">
            <v>WOJCIECHOWSKI</v>
          </cell>
          <cell r="D2213" t="str">
            <v>KKS Ruch Piotrków Tryb.</v>
          </cell>
        </row>
        <row r="2214">
          <cell r="A2214" t="str">
            <v>W5564</v>
          </cell>
          <cell r="B2214" t="str">
            <v>Magdalena</v>
          </cell>
          <cell r="C2214" t="str">
            <v>WOJNIAK</v>
          </cell>
          <cell r="D2214" t="str">
            <v>UKSOSIR Badminton Sławno</v>
          </cell>
        </row>
        <row r="2215">
          <cell r="A2215" t="str">
            <v>W4887</v>
          </cell>
          <cell r="B2215" t="str">
            <v>Ksawery</v>
          </cell>
          <cell r="C2215" t="str">
            <v>WOJTASZEK</v>
          </cell>
          <cell r="D2215" t="str">
            <v>KS Wesoła Warszawa</v>
          </cell>
        </row>
        <row r="2216">
          <cell r="A2216" t="str">
            <v>W4288</v>
          </cell>
          <cell r="B2216" t="str">
            <v>Mateusz</v>
          </cell>
          <cell r="C2216" t="str">
            <v>WOJTASZEK</v>
          </cell>
          <cell r="D2216" t="str">
            <v>UKS Kiko Zamość</v>
          </cell>
        </row>
        <row r="2217">
          <cell r="A2217" t="str">
            <v>W0159</v>
          </cell>
          <cell r="B2217" t="str">
            <v>Agnieszka</v>
          </cell>
          <cell r="C2217" t="str">
            <v>WOJTKOWSKA</v>
          </cell>
          <cell r="D2217" t="str">
            <v>LKS Technik Głubczyce</v>
          </cell>
        </row>
        <row r="2218">
          <cell r="A2218" t="str">
            <v>W1340</v>
          </cell>
          <cell r="B2218" t="str">
            <v>Aneta</v>
          </cell>
          <cell r="C2218" t="str">
            <v>WOJTKOWSKA</v>
          </cell>
          <cell r="D2218" t="str">
            <v>LKS Technik Głubczyce</v>
          </cell>
        </row>
        <row r="2219">
          <cell r="A2219" t="str">
            <v>W4419</v>
          </cell>
          <cell r="B2219" t="str">
            <v>Zuzanna</v>
          </cell>
          <cell r="C2219" t="str">
            <v>WOJTYCZKA</v>
          </cell>
          <cell r="D2219" t="str">
            <v>OTB Lotka Ostrów Wlkp.</v>
          </cell>
        </row>
        <row r="2220">
          <cell r="A2220" t="str">
            <v>W5187</v>
          </cell>
          <cell r="B2220" t="str">
            <v>Kacper</v>
          </cell>
          <cell r="C2220" t="str">
            <v>WOJTYNA</v>
          </cell>
          <cell r="D2220" t="str">
            <v>UKS Kiko Zamość</v>
          </cell>
        </row>
        <row r="2221">
          <cell r="A2221" t="str">
            <v>W5341</v>
          </cell>
          <cell r="B2221" t="str">
            <v>Karol</v>
          </cell>
          <cell r="C2221" t="str">
            <v>WOJTYNA</v>
          </cell>
          <cell r="D2221" t="str">
            <v>UKS Kiko Zamość</v>
          </cell>
        </row>
        <row r="2222">
          <cell r="A2222" t="str">
            <v>W3805</v>
          </cell>
          <cell r="B2222" t="str">
            <v>Jan</v>
          </cell>
          <cell r="C2222" t="str">
            <v>WOLAŃCZYK</v>
          </cell>
          <cell r="D2222" t="str">
            <v>KS Match Point Ślęza</v>
          </cell>
        </row>
        <row r="2223">
          <cell r="A2223" t="str">
            <v>W4757</v>
          </cell>
          <cell r="B2223" t="str">
            <v>Norbert</v>
          </cell>
          <cell r="C2223" t="str">
            <v>WOLNIAK</v>
          </cell>
          <cell r="D2223" t="str">
            <v>MLKS Solec Kuj.</v>
          </cell>
        </row>
        <row r="2224">
          <cell r="A2224" t="str">
            <v>W5498</v>
          </cell>
          <cell r="B2224" t="str">
            <v>Szymon</v>
          </cell>
          <cell r="C2224" t="str">
            <v>WOLNIAK</v>
          </cell>
          <cell r="D2224" t="str">
            <v>MMKS Gdańsk</v>
          </cell>
        </row>
        <row r="2225">
          <cell r="A2225" t="str">
            <v>W4550</v>
          </cell>
          <cell r="B2225" t="str">
            <v>Magdalena</v>
          </cell>
          <cell r="C2225" t="str">
            <v>WOLSKA</v>
          </cell>
          <cell r="D2225" t="str">
            <v>MKB Lednik Miastko</v>
          </cell>
        </row>
        <row r="2226">
          <cell r="A2226" t="str">
            <v>W0701</v>
          </cell>
          <cell r="B2226" t="str">
            <v>Bożena</v>
          </cell>
          <cell r="C2226" t="str">
            <v>WOŁKOWYCKA</v>
          </cell>
          <cell r="D2226" t="str">
            <v>----</v>
          </cell>
        </row>
        <row r="2227">
          <cell r="A2227" t="str">
            <v>W5569</v>
          </cell>
          <cell r="B2227" t="str">
            <v>Barbara</v>
          </cell>
          <cell r="C2227" t="str">
            <v>WOŁOSZYN</v>
          </cell>
          <cell r="D2227" t="str">
            <v>UKSB Volant Mielec</v>
          </cell>
        </row>
        <row r="2228">
          <cell r="A2228" t="str">
            <v>W4855</v>
          </cell>
          <cell r="B2228" t="str">
            <v>Alan</v>
          </cell>
          <cell r="C2228" t="str">
            <v>WOROBIEJ</v>
          </cell>
          <cell r="D2228" t="str">
            <v>LUKS Badminton Choroszcz</v>
          </cell>
        </row>
        <row r="2229">
          <cell r="A2229" t="str">
            <v>W3645</v>
          </cell>
          <cell r="B2229" t="str">
            <v>Małgorzata</v>
          </cell>
          <cell r="C2229" t="str">
            <v>WOŹNIAK</v>
          </cell>
          <cell r="D2229" t="str">
            <v>----</v>
          </cell>
        </row>
        <row r="2230">
          <cell r="A2230" t="str">
            <v>W4768</v>
          </cell>
          <cell r="B2230" t="str">
            <v>Marcin</v>
          </cell>
          <cell r="C2230" t="str">
            <v>WOŹNIAK</v>
          </cell>
          <cell r="D2230" t="str">
            <v>----</v>
          </cell>
        </row>
        <row r="2231">
          <cell r="A2231" t="str">
            <v>W5575</v>
          </cell>
          <cell r="B2231" t="str">
            <v>Aleksandra</v>
          </cell>
          <cell r="C2231" t="str">
            <v>WÓJCIAK</v>
          </cell>
          <cell r="D2231" t="str">
            <v>PMKS Chrobry Piotrowice</v>
          </cell>
        </row>
        <row r="2232">
          <cell r="A2232" t="str">
            <v>W3766</v>
          </cell>
          <cell r="B2232" t="str">
            <v>Adam</v>
          </cell>
          <cell r="C2232" t="str">
            <v>WÓJCIK</v>
          </cell>
          <cell r="D2232" t="str">
            <v>ULKS Łączna</v>
          </cell>
        </row>
        <row r="2233">
          <cell r="A2233" t="str">
            <v>W5576</v>
          </cell>
          <cell r="B2233" t="str">
            <v>Angelika</v>
          </cell>
          <cell r="C2233" t="str">
            <v>WÓJCIK</v>
          </cell>
          <cell r="D2233" t="str">
            <v>PMKS Chrobry Piotrowice</v>
          </cell>
        </row>
        <row r="2234">
          <cell r="A2234" t="str">
            <v>W3644</v>
          </cell>
          <cell r="B2234" t="str">
            <v>Grzegorz</v>
          </cell>
          <cell r="C2234" t="str">
            <v>WÓJCIK</v>
          </cell>
          <cell r="D2234" t="str">
            <v>UKS Ząbkowice Dąbrowa Górn.</v>
          </cell>
        </row>
        <row r="2235">
          <cell r="A2235" t="str">
            <v>W 079</v>
          </cell>
          <cell r="B2235" t="str">
            <v>Katarzyna</v>
          </cell>
          <cell r="C2235" t="str">
            <v>WÓJCIK</v>
          </cell>
          <cell r="D2235" t="str">
            <v>AZSAGH Kraków</v>
          </cell>
        </row>
        <row r="2236">
          <cell r="A2236" t="str">
            <v>W5468</v>
          </cell>
          <cell r="B2236" t="str">
            <v>Klaudia</v>
          </cell>
          <cell r="C2236" t="str">
            <v>WÓJCIK</v>
          </cell>
          <cell r="D2236" t="str">
            <v>KS Chojnik Jelenia Góra</v>
          </cell>
        </row>
        <row r="2237">
          <cell r="A2237" t="str">
            <v>W2731</v>
          </cell>
          <cell r="B2237" t="str">
            <v>Marta</v>
          </cell>
          <cell r="C2237" t="str">
            <v>WÓJCIK</v>
          </cell>
          <cell r="D2237" t="str">
            <v>BKS Kolejarz Częstochowa</v>
          </cell>
        </row>
        <row r="2238">
          <cell r="A2238" t="str">
            <v>W4501</v>
          </cell>
          <cell r="B2238" t="str">
            <v>Michalina</v>
          </cell>
          <cell r="C2238" t="str">
            <v>WÓJCIK</v>
          </cell>
          <cell r="D2238" t="str">
            <v>UKSOSIR Badminton Sławno</v>
          </cell>
        </row>
        <row r="2239">
          <cell r="A2239" t="str">
            <v>W5485</v>
          </cell>
          <cell r="B2239" t="str">
            <v>Ryszard</v>
          </cell>
          <cell r="C2239" t="str">
            <v>WÓJCIK</v>
          </cell>
          <cell r="D2239" t="str">
            <v>----</v>
          </cell>
        </row>
        <row r="2240">
          <cell r="A2240" t="str">
            <v>W5654</v>
          </cell>
          <cell r="B2240" t="str">
            <v>Weronika</v>
          </cell>
          <cell r="C2240" t="str">
            <v>WÓJCIK</v>
          </cell>
          <cell r="D2240" t="str">
            <v>PMKS Chrobry Piotrowice</v>
          </cell>
        </row>
        <row r="2241">
          <cell r="A2241" t="str">
            <v>W3228</v>
          </cell>
          <cell r="B2241" t="str">
            <v>Marcel</v>
          </cell>
          <cell r="C2241" t="str">
            <v>WÓJTOWICZ</v>
          </cell>
          <cell r="D2241" t="str">
            <v>AZSUW Warszawa</v>
          </cell>
        </row>
        <row r="2242">
          <cell r="A2242" t="str">
            <v>W5274</v>
          </cell>
          <cell r="B2242" t="str">
            <v>Mateusz</v>
          </cell>
          <cell r="C2242" t="str">
            <v>WRĘGA</v>
          </cell>
          <cell r="D2242" t="str">
            <v>PMKS Chrobry Piotrowice</v>
          </cell>
        </row>
        <row r="2243">
          <cell r="A2243" t="str">
            <v>W5546</v>
          </cell>
          <cell r="B2243" t="str">
            <v>Mateusz</v>
          </cell>
          <cell r="C2243" t="str">
            <v>WRONA</v>
          </cell>
          <cell r="D2243" t="str">
            <v>AZSAGH Kraków</v>
          </cell>
        </row>
        <row r="2244">
          <cell r="A2244" t="str">
            <v>W5300</v>
          </cell>
          <cell r="B2244" t="str">
            <v>Marta</v>
          </cell>
          <cell r="C2244" t="str">
            <v>WROŃSKA</v>
          </cell>
          <cell r="D2244" t="str">
            <v>UKS KSBad Kraków</v>
          </cell>
        </row>
        <row r="2245">
          <cell r="A2245" t="str">
            <v>W4701</v>
          </cell>
          <cell r="B2245" t="str">
            <v>Radosław</v>
          </cell>
          <cell r="C2245" t="str">
            <v>WRÓBEL</v>
          </cell>
          <cell r="D2245" t="str">
            <v>KS Match Point Ślęza</v>
          </cell>
        </row>
        <row r="2246">
          <cell r="A2246" t="str">
            <v>W4835</v>
          </cell>
          <cell r="B2246" t="str">
            <v>Roman</v>
          </cell>
          <cell r="C2246" t="str">
            <v>WRÓBEL</v>
          </cell>
          <cell r="D2246" t="str">
            <v>----</v>
          </cell>
        </row>
        <row r="2247">
          <cell r="A2247" t="str">
            <v>W5152</v>
          </cell>
          <cell r="B2247" t="str">
            <v>Mikołaj</v>
          </cell>
          <cell r="C2247" t="str">
            <v>WRZALIK</v>
          </cell>
          <cell r="D2247" t="str">
            <v>KS Match Point Ślęza</v>
          </cell>
        </row>
        <row r="2248">
          <cell r="A2248" t="str">
            <v>W2077</v>
          </cell>
          <cell r="B2248" t="str">
            <v>Magdalena</v>
          </cell>
          <cell r="C2248" t="str">
            <v>WRZEŚNIEWSKA</v>
          </cell>
          <cell r="D2248" t="str">
            <v>PTS Puszczykowo</v>
          </cell>
        </row>
        <row r="2249">
          <cell r="A2249" t="str">
            <v>W3960</v>
          </cell>
          <cell r="B2249" t="str">
            <v>Justyna</v>
          </cell>
          <cell r="C2249" t="str">
            <v>WUDARSKA</v>
          </cell>
          <cell r="D2249" t="str">
            <v>UKS Iskra Sarbice</v>
          </cell>
        </row>
        <row r="2250">
          <cell r="A2250" t="str">
            <v>W5473</v>
          </cell>
          <cell r="B2250" t="str">
            <v>Paulina</v>
          </cell>
          <cell r="C2250" t="str">
            <v>WUDARSKA</v>
          </cell>
          <cell r="D2250" t="str">
            <v>UKS Iskra Sarbice</v>
          </cell>
        </row>
        <row r="2251">
          <cell r="A2251" t="str">
            <v>W3961</v>
          </cell>
          <cell r="B2251" t="str">
            <v>Adam</v>
          </cell>
          <cell r="C2251" t="str">
            <v>WUDARSKI</v>
          </cell>
          <cell r="D2251" t="str">
            <v>UKS Iskra Sarbice</v>
          </cell>
        </row>
        <row r="2252">
          <cell r="A2252" t="str">
            <v>W4049</v>
          </cell>
          <cell r="B2252" t="str">
            <v>Kamil</v>
          </cell>
          <cell r="C2252" t="str">
            <v>WUDARSKI</v>
          </cell>
          <cell r="D2252" t="str">
            <v>UKS Iskra Sarbice</v>
          </cell>
        </row>
        <row r="2253">
          <cell r="A2253" t="str">
            <v>W4651</v>
          </cell>
          <cell r="B2253" t="str">
            <v>Mateusz</v>
          </cell>
          <cell r="C2253" t="str">
            <v>WUDARSKI</v>
          </cell>
          <cell r="D2253" t="str">
            <v>UKS Iskra Sarbice</v>
          </cell>
        </row>
        <row r="2254">
          <cell r="A2254" t="str">
            <v>W4650</v>
          </cell>
          <cell r="B2254" t="str">
            <v>Sebastian</v>
          </cell>
          <cell r="C2254" t="str">
            <v>WUDARSKI</v>
          </cell>
          <cell r="D2254" t="str">
            <v>UKS Iskra Sarbice</v>
          </cell>
        </row>
        <row r="2255">
          <cell r="A2255" t="str">
            <v>W3962</v>
          </cell>
          <cell r="B2255" t="str">
            <v>Sławomir</v>
          </cell>
          <cell r="C2255" t="str">
            <v>WUDARSKI</v>
          </cell>
          <cell r="D2255" t="str">
            <v>UKS Iskra Sarbice</v>
          </cell>
        </row>
        <row r="2256">
          <cell r="A2256" t="str">
            <v>W4090</v>
          </cell>
          <cell r="B2256" t="str">
            <v>Magdalena</v>
          </cell>
          <cell r="C2256" t="str">
            <v>WYCHOWANIEC</v>
          </cell>
          <cell r="D2256" t="str">
            <v>UKS 25 Kielce</v>
          </cell>
        </row>
        <row r="2257">
          <cell r="A2257" t="str">
            <v>W4429</v>
          </cell>
          <cell r="B2257" t="str">
            <v>Bartłomiej</v>
          </cell>
          <cell r="C2257" t="str">
            <v>WYCISZKIEWICZ</v>
          </cell>
          <cell r="D2257" t="str">
            <v>UKSOSIR Badminton Sławno</v>
          </cell>
        </row>
        <row r="2258">
          <cell r="A2258" t="str">
            <v>W3360</v>
          </cell>
          <cell r="B2258" t="str">
            <v>Janusz</v>
          </cell>
          <cell r="C2258" t="str">
            <v>WYCZAŁKOWSKI</v>
          </cell>
          <cell r="D2258" t="str">
            <v>----</v>
          </cell>
        </row>
        <row r="2259">
          <cell r="A2259" t="str">
            <v>W3849</v>
          </cell>
          <cell r="B2259" t="str">
            <v>Jakub</v>
          </cell>
          <cell r="C2259" t="str">
            <v>WYDRA</v>
          </cell>
          <cell r="D2259" t="str">
            <v>MUKS 5 Chełm</v>
          </cell>
        </row>
        <row r="2260">
          <cell r="A2260" t="str">
            <v>W4745</v>
          </cell>
          <cell r="B2260" t="str">
            <v>Szymon</v>
          </cell>
          <cell r="C2260" t="str">
            <v>WYDRA</v>
          </cell>
          <cell r="D2260" t="str">
            <v>MUKS 5 Chełm</v>
          </cell>
        </row>
        <row r="2261">
          <cell r="A2261" t="str">
            <v>W5544</v>
          </cell>
          <cell r="B2261" t="str">
            <v>Tomasz</v>
          </cell>
          <cell r="C2261" t="str">
            <v>WYDRO</v>
          </cell>
          <cell r="D2261" t="str">
            <v>UKSB Volant Mielec</v>
          </cell>
        </row>
        <row r="2262">
          <cell r="A2262" t="str">
            <v>W4294</v>
          </cell>
          <cell r="B2262" t="str">
            <v>Andrzej</v>
          </cell>
          <cell r="C2262" t="str">
            <v>WYGAŚ</v>
          </cell>
          <cell r="D2262" t="str">
            <v>UKS Ząbkowice Dąbrowa Górn.</v>
          </cell>
        </row>
        <row r="2263">
          <cell r="A2263" t="str">
            <v>W4743</v>
          </cell>
          <cell r="B2263" t="str">
            <v>Aleksandra</v>
          </cell>
          <cell r="C2263" t="str">
            <v>WYHADAŃCZUK</v>
          </cell>
          <cell r="D2263" t="str">
            <v>MUKS 5 Chełm</v>
          </cell>
        </row>
        <row r="2264">
          <cell r="A2264" t="str">
            <v>W3789</v>
          </cell>
          <cell r="B2264" t="str">
            <v>Aleksandra</v>
          </cell>
          <cell r="C2264" t="str">
            <v>WYROBEK</v>
          </cell>
          <cell r="D2264" t="str">
            <v>UKS Plesbad Pszczyna</v>
          </cell>
        </row>
        <row r="2265">
          <cell r="A2265" t="str">
            <v>W4663</v>
          </cell>
          <cell r="B2265" t="str">
            <v>Jan</v>
          </cell>
          <cell r="C2265" t="str">
            <v>WYRZYKOWSKI</v>
          </cell>
          <cell r="D2265" t="str">
            <v>----</v>
          </cell>
        </row>
        <row r="2266">
          <cell r="A2266" t="str">
            <v>W4073</v>
          </cell>
          <cell r="B2266" t="str">
            <v>Damian</v>
          </cell>
          <cell r="C2266" t="str">
            <v>WYSOKIŃSKI</v>
          </cell>
          <cell r="D2266" t="str">
            <v>KS Wesoła Warszawa</v>
          </cell>
        </row>
        <row r="2267">
          <cell r="A2267" t="str">
            <v>W5158</v>
          </cell>
          <cell r="B2267" t="str">
            <v>Konrad</v>
          </cell>
          <cell r="C2267" t="str">
            <v>WYSOKIŃSKI</v>
          </cell>
          <cell r="D2267" t="str">
            <v>KS Wesoła Warszawa</v>
          </cell>
        </row>
        <row r="2268">
          <cell r="A2268" t="str">
            <v>W4982</v>
          </cell>
          <cell r="B2268" t="str">
            <v>Julia</v>
          </cell>
          <cell r="C2268" t="str">
            <v>WYSOWSKA</v>
          </cell>
          <cell r="D2268" t="str">
            <v>UKS Astra Wrocław</v>
          </cell>
        </row>
        <row r="2269">
          <cell r="A2269" t="str">
            <v>W4894</v>
          </cell>
          <cell r="B2269" t="str">
            <v>Olga</v>
          </cell>
          <cell r="C2269" t="str">
            <v>WYSZKOWSKA</v>
          </cell>
          <cell r="D2269" t="str">
            <v>KS Wesoła Warszawa</v>
          </cell>
        </row>
        <row r="2270">
          <cell r="A2270" t="str">
            <v>W4657</v>
          </cell>
          <cell r="B2270" t="str">
            <v>Aleksander</v>
          </cell>
          <cell r="C2270" t="str">
            <v>WYŻYKOWSKI</v>
          </cell>
          <cell r="D2270" t="str">
            <v>KS Hubertus Zalesie Górne</v>
          </cell>
        </row>
        <row r="2271">
          <cell r="A2271" t="str">
            <v>Z2359</v>
          </cell>
          <cell r="B2271" t="str">
            <v>Wojciech</v>
          </cell>
          <cell r="C2271" t="str">
            <v>ZABOROWSKI</v>
          </cell>
          <cell r="D2271" t="str">
            <v>SKB Suwałki</v>
          </cell>
        </row>
        <row r="2272">
          <cell r="A2272" t="str">
            <v>Z5133</v>
          </cell>
          <cell r="B2272" t="str">
            <v>Eryk</v>
          </cell>
          <cell r="C2272" t="str">
            <v>ZACHARCZYK</v>
          </cell>
          <cell r="D2272" t="str">
            <v>KS Stal Sulęcin</v>
          </cell>
        </row>
        <row r="2273">
          <cell r="A2273" t="str">
            <v>Z4569</v>
          </cell>
          <cell r="B2273" t="str">
            <v>Sandra</v>
          </cell>
          <cell r="C2273" t="str">
            <v>ZACHARSKA</v>
          </cell>
          <cell r="D2273" t="str">
            <v>UKS Smecz Bogatynia</v>
          </cell>
        </row>
        <row r="2274">
          <cell r="A2274" t="str">
            <v>Z1090</v>
          </cell>
          <cell r="B2274" t="str">
            <v>Lech</v>
          </cell>
          <cell r="C2274" t="str">
            <v>ZACHARZEWSKI</v>
          </cell>
          <cell r="D2274" t="str">
            <v>----</v>
          </cell>
        </row>
        <row r="2275">
          <cell r="A2275" t="str">
            <v>Z1414</v>
          </cell>
          <cell r="B2275" t="str">
            <v>Michał</v>
          </cell>
          <cell r="C2275" t="str">
            <v>ZACHEWICZ</v>
          </cell>
          <cell r="D2275" t="str">
            <v>AZSUW Warszawa</v>
          </cell>
        </row>
        <row r="2276">
          <cell r="A2276" t="str">
            <v>Z4607</v>
          </cell>
          <cell r="B2276" t="str">
            <v>Emilia</v>
          </cell>
          <cell r="C2276" t="str">
            <v>ZACKIEWICZ</v>
          </cell>
          <cell r="D2276" t="str">
            <v>SKB Suwałki</v>
          </cell>
        </row>
        <row r="2277">
          <cell r="A2277" t="str">
            <v>Z4329</v>
          </cell>
          <cell r="B2277" t="str">
            <v>Cezary</v>
          </cell>
          <cell r="C2277" t="str">
            <v>ZADARKO</v>
          </cell>
          <cell r="D2277" t="str">
            <v>SKB Suwałki</v>
          </cell>
        </row>
        <row r="2278">
          <cell r="A2278" t="str">
            <v>Z4330</v>
          </cell>
          <cell r="B2278" t="str">
            <v>Jacek</v>
          </cell>
          <cell r="C2278" t="str">
            <v>ZADARKO</v>
          </cell>
          <cell r="D2278" t="str">
            <v>SKB Suwałki</v>
          </cell>
        </row>
        <row r="2279">
          <cell r="A2279" t="str">
            <v>Z4582</v>
          </cell>
          <cell r="B2279" t="str">
            <v>Klaudia</v>
          </cell>
          <cell r="C2279" t="str">
            <v>ZAGAJEWSKA</v>
          </cell>
          <cell r="D2279" t="str">
            <v>OTB Lotka Ostrów Wlkp.</v>
          </cell>
        </row>
        <row r="2280">
          <cell r="A2280" t="str">
            <v>Z5595</v>
          </cell>
          <cell r="B2280" t="str">
            <v>Magdalena</v>
          </cell>
          <cell r="C2280" t="str">
            <v>ZAJĄC</v>
          </cell>
          <cell r="D2280" t="str">
            <v>STB Energia Lubliniec</v>
          </cell>
        </row>
        <row r="2281">
          <cell r="A2281" t="str">
            <v>Z3806</v>
          </cell>
          <cell r="B2281" t="str">
            <v>Magdalena</v>
          </cell>
          <cell r="C2281" t="str">
            <v>ZAJĄCZKOWSKA</v>
          </cell>
          <cell r="D2281" t="str">
            <v>KS Match Point Ślęza</v>
          </cell>
        </row>
        <row r="2282">
          <cell r="A2282" t="str">
            <v>Z2872</v>
          </cell>
          <cell r="B2282" t="str">
            <v>Alesja</v>
          </cell>
          <cell r="C2282" t="str">
            <v>ZAJTSEVA</v>
          </cell>
          <cell r="D2282" t="str">
            <v>UKS Hubal Białystok</v>
          </cell>
        </row>
        <row r="2283">
          <cell r="A2283" t="str">
            <v>Z5528</v>
          </cell>
          <cell r="B2283" t="str">
            <v>Gabriela</v>
          </cell>
          <cell r="C2283" t="str">
            <v>ZAKRZEWSKA</v>
          </cell>
          <cell r="D2283" t="str">
            <v>SKB Suwałki</v>
          </cell>
        </row>
        <row r="2284">
          <cell r="A2284" t="str">
            <v>Z0271</v>
          </cell>
          <cell r="B2284" t="str">
            <v>Michał</v>
          </cell>
          <cell r="C2284" t="str">
            <v>ZAKRZEWSKI</v>
          </cell>
          <cell r="D2284" t="str">
            <v>UTS Akro-Bad Warszawa</v>
          </cell>
        </row>
        <row r="2285">
          <cell r="A2285" t="str">
            <v>Z5104</v>
          </cell>
          <cell r="B2285" t="str">
            <v>Małgorzata</v>
          </cell>
          <cell r="C2285" t="str">
            <v>ZALEWSKA</v>
          </cell>
          <cell r="D2285" t="str">
            <v>----</v>
          </cell>
        </row>
        <row r="2286">
          <cell r="A2286" t="str">
            <v>Z2416</v>
          </cell>
          <cell r="B2286" t="str">
            <v>Żaneta</v>
          </cell>
          <cell r="C2286" t="str">
            <v>ZALEWSKA</v>
          </cell>
          <cell r="D2286" t="str">
            <v>UKS Hubal Białystok</v>
          </cell>
        </row>
        <row r="2287">
          <cell r="A2287" t="str">
            <v>Z3166</v>
          </cell>
          <cell r="B2287" t="str">
            <v>Bartosz</v>
          </cell>
          <cell r="C2287" t="str">
            <v>ZALEWSKI</v>
          </cell>
          <cell r="D2287" t="str">
            <v>UKS Hubal Białystok</v>
          </cell>
        </row>
        <row r="2288">
          <cell r="A2288" t="str">
            <v>Z5103</v>
          </cell>
          <cell r="B2288" t="str">
            <v>Kazimierz</v>
          </cell>
          <cell r="C2288" t="str">
            <v>ZALEWSKI</v>
          </cell>
          <cell r="D2288" t="str">
            <v>----</v>
          </cell>
        </row>
        <row r="2289">
          <cell r="A2289" t="str">
            <v>Z5450</v>
          </cell>
          <cell r="B2289" t="str">
            <v>Zuzanna</v>
          </cell>
          <cell r="C2289" t="str">
            <v>ZAŁĘCZNA</v>
          </cell>
          <cell r="D2289" t="str">
            <v>KKS Ruch Piotrków Tryb.</v>
          </cell>
        </row>
        <row r="2290">
          <cell r="A2290" t="str">
            <v>Z0392</v>
          </cell>
          <cell r="B2290" t="str">
            <v>Adam</v>
          </cell>
          <cell r="C2290" t="str">
            <v>ZAŁĘSKI</v>
          </cell>
          <cell r="D2290" t="str">
            <v>KS Masovia Płock</v>
          </cell>
        </row>
        <row r="2291">
          <cell r="A2291" t="str">
            <v>Z4806</v>
          </cell>
          <cell r="B2291" t="str">
            <v>Katarzyna</v>
          </cell>
          <cell r="C2291" t="str">
            <v>ZAŁUSKA</v>
          </cell>
          <cell r="D2291" t="str">
            <v>UKS Astra Wrocław</v>
          </cell>
        </row>
        <row r="2292">
          <cell r="A2292" t="str">
            <v>Z4041</v>
          </cell>
          <cell r="B2292" t="str">
            <v>Wiktoria</v>
          </cell>
          <cell r="C2292" t="str">
            <v>ZAPORA</v>
          </cell>
          <cell r="D2292" t="str">
            <v>UKS Kiko Zamość</v>
          </cell>
        </row>
        <row r="2293">
          <cell r="A2293" t="str">
            <v>Z4837</v>
          </cell>
          <cell r="B2293" t="str">
            <v>Jaromir</v>
          </cell>
          <cell r="C2293" t="str">
            <v>ZARADNY</v>
          </cell>
          <cell r="D2293" t="str">
            <v>----</v>
          </cell>
        </row>
        <row r="2294">
          <cell r="A2294" t="str">
            <v>Z4300</v>
          </cell>
          <cell r="B2294" t="str">
            <v>Joanna</v>
          </cell>
          <cell r="C2294" t="str">
            <v>ZAREMBA</v>
          </cell>
          <cell r="D2294" t="str">
            <v>UKS Kiko Zamość</v>
          </cell>
        </row>
        <row r="2295">
          <cell r="A2295" t="str">
            <v>Z4881</v>
          </cell>
          <cell r="B2295" t="str">
            <v>Eliza</v>
          </cell>
          <cell r="C2295" t="str">
            <v>ZARZYCKA</v>
          </cell>
          <cell r="D2295" t="str">
            <v>UKS Smecz Bogatynia</v>
          </cell>
        </row>
        <row r="2296">
          <cell r="A2296" t="str">
            <v>Z5192</v>
          </cell>
          <cell r="B2296" t="str">
            <v>Izabela</v>
          </cell>
          <cell r="C2296" t="str">
            <v>ZARZYCKA</v>
          </cell>
          <cell r="D2296" t="str">
            <v>UKS Kiko Zamość</v>
          </cell>
        </row>
        <row r="2297">
          <cell r="A2297" t="str">
            <v>Z5577</v>
          </cell>
          <cell r="B2297" t="str">
            <v>Jan</v>
          </cell>
          <cell r="C2297" t="str">
            <v>ZASADA</v>
          </cell>
          <cell r="D2297" t="str">
            <v>PMKS Chrobry Piotrowice</v>
          </cell>
        </row>
        <row r="2298">
          <cell r="A2298" t="str">
            <v>Z5578</v>
          </cell>
          <cell r="B2298" t="str">
            <v>Julia</v>
          </cell>
          <cell r="C2298" t="str">
            <v>ZASADA</v>
          </cell>
          <cell r="D2298" t="str">
            <v>PMKS Chrobry Piotrowice</v>
          </cell>
        </row>
        <row r="2299">
          <cell r="A2299" t="str">
            <v>Z5146</v>
          </cell>
          <cell r="B2299" t="str">
            <v>Robert</v>
          </cell>
          <cell r="C2299" t="str">
            <v>ZATYLNY</v>
          </cell>
          <cell r="D2299" t="str">
            <v>UKS Kopernik Słupca</v>
          </cell>
        </row>
        <row r="2300">
          <cell r="A2300" t="str">
            <v>Z2523</v>
          </cell>
          <cell r="B2300" t="str">
            <v>Justyna</v>
          </cell>
          <cell r="C2300" t="str">
            <v>ZAUCHA</v>
          </cell>
          <cell r="D2300" t="str">
            <v>UKS Orbitek Straszęcin</v>
          </cell>
        </row>
        <row r="2301">
          <cell r="A2301" t="str">
            <v>Z3080</v>
          </cell>
          <cell r="B2301" t="str">
            <v>Konrad</v>
          </cell>
          <cell r="C2301" t="str">
            <v>ZAUCHA</v>
          </cell>
          <cell r="D2301" t="str">
            <v>UKS Orbitek Straszęcin</v>
          </cell>
        </row>
        <row r="2302">
          <cell r="A2302" t="str">
            <v>Z2524</v>
          </cell>
          <cell r="B2302" t="str">
            <v>Michał</v>
          </cell>
          <cell r="C2302" t="str">
            <v>ZAUCHA</v>
          </cell>
          <cell r="D2302" t="str">
            <v>UKS Sokół Ropczyce</v>
          </cell>
        </row>
        <row r="2303">
          <cell r="A2303" t="str">
            <v>Z5110</v>
          </cell>
          <cell r="B2303" t="str">
            <v>Dmytro</v>
          </cell>
          <cell r="C2303" t="str">
            <v>ZAVADSKY</v>
          </cell>
          <cell r="D2303" t="str">
            <v>SKB Suwałki</v>
          </cell>
        </row>
        <row r="2304">
          <cell r="A2304" t="str">
            <v>Z5181</v>
          </cell>
          <cell r="B2304" t="str">
            <v>Anna</v>
          </cell>
          <cell r="C2304" t="str">
            <v>ZAWADA</v>
          </cell>
          <cell r="D2304" t="str">
            <v>UKS Kiko Zamość</v>
          </cell>
        </row>
        <row r="2305">
          <cell r="A2305" t="str">
            <v>Z4433</v>
          </cell>
          <cell r="B2305" t="str">
            <v>Karol</v>
          </cell>
          <cell r="C2305" t="str">
            <v>ZAWALSKI</v>
          </cell>
          <cell r="D2305" t="str">
            <v>UKS Aktywna Piątka Przemyśl</v>
          </cell>
        </row>
        <row r="2306">
          <cell r="A2306" t="str">
            <v>Z4276</v>
          </cell>
          <cell r="B2306" t="str">
            <v>Piotr</v>
          </cell>
          <cell r="C2306" t="str">
            <v>ZAWIRSKI</v>
          </cell>
          <cell r="D2306" t="str">
            <v>AZSOŚ Łódź</v>
          </cell>
        </row>
        <row r="2307">
          <cell r="A2307" t="str">
            <v>Z4263</v>
          </cell>
          <cell r="B2307" t="str">
            <v>Wojciech</v>
          </cell>
          <cell r="C2307" t="str">
            <v>ZBIERALSKI</v>
          </cell>
          <cell r="D2307" t="str">
            <v>UKS Iskra Babimost</v>
          </cell>
        </row>
        <row r="2308">
          <cell r="A2308" t="str">
            <v>Z5039</v>
          </cell>
          <cell r="B2308" t="str">
            <v>Kuba</v>
          </cell>
          <cell r="C2308" t="str">
            <v>ZBOROWSKI</v>
          </cell>
          <cell r="D2308" t="str">
            <v>ULKS U-2 Lotka Bytów</v>
          </cell>
        </row>
        <row r="2309">
          <cell r="A2309" t="str">
            <v>Z2266</v>
          </cell>
          <cell r="B2309" t="str">
            <v>Jacek</v>
          </cell>
          <cell r="C2309" t="str">
            <v>ZBRÓG</v>
          </cell>
          <cell r="D2309" t="str">
            <v>----</v>
          </cell>
        </row>
        <row r="2310">
          <cell r="A2310" t="str">
            <v>Z5522</v>
          </cell>
          <cell r="B2310" t="str">
            <v>Krzysztof</v>
          </cell>
          <cell r="C2310" t="str">
            <v>ZDANCEWICZ</v>
          </cell>
          <cell r="D2310" t="str">
            <v>SKB Suwałki</v>
          </cell>
        </row>
        <row r="2311">
          <cell r="A2311" t="str">
            <v>Z5538</v>
          </cell>
          <cell r="B2311" t="str">
            <v>Magdalena</v>
          </cell>
          <cell r="C2311" t="str">
            <v>ZDANCEWICZ</v>
          </cell>
          <cell r="D2311" t="str">
            <v>SKB Suwałki</v>
          </cell>
        </row>
        <row r="2312">
          <cell r="A2312" t="str">
            <v>Z5524</v>
          </cell>
          <cell r="B2312" t="str">
            <v>Zofia</v>
          </cell>
          <cell r="C2312" t="str">
            <v>ZDANCEWICZ</v>
          </cell>
          <cell r="D2312" t="str">
            <v>SKB Suwałki</v>
          </cell>
        </row>
        <row r="2313">
          <cell r="A2313" t="str">
            <v>Z4033</v>
          </cell>
          <cell r="B2313" t="str">
            <v>Maciej</v>
          </cell>
          <cell r="C2313" t="str">
            <v>ZDUNEK</v>
          </cell>
          <cell r="D2313" t="str">
            <v>UKS Dwójka Wesoła</v>
          </cell>
        </row>
        <row r="2314">
          <cell r="A2314" t="str">
            <v>Z5364</v>
          </cell>
          <cell r="B2314" t="str">
            <v>Bartłomiej</v>
          </cell>
          <cell r="C2314" t="str">
            <v>ZDZIEBKO</v>
          </cell>
          <cell r="D2314" t="str">
            <v>PMKS Chrobry Piotrowice</v>
          </cell>
        </row>
        <row r="2315">
          <cell r="A2315" t="str">
            <v>Z4400</v>
          </cell>
          <cell r="B2315" t="str">
            <v>Anna</v>
          </cell>
          <cell r="C2315" t="str">
            <v>ZDZIENNICKA</v>
          </cell>
          <cell r="D2315" t="str">
            <v>UKS Siódemka Świebodzin</v>
          </cell>
        </row>
        <row r="2316">
          <cell r="A2316" t="str">
            <v>Z3349</v>
          </cell>
          <cell r="B2316" t="str">
            <v>Karolina</v>
          </cell>
          <cell r="C2316" t="str">
            <v>ZDZIENNICKA</v>
          </cell>
          <cell r="D2316" t="str">
            <v>UKS Siódemka Świebodzin</v>
          </cell>
        </row>
        <row r="2317">
          <cell r="A2317" t="str">
            <v>Z3350</v>
          </cell>
          <cell r="B2317" t="str">
            <v>Magdalena</v>
          </cell>
          <cell r="C2317" t="str">
            <v>ZDZIENNICKA</v>
          </cell>
          <cell r="D2317" t="str">
            <v>UKS Siódemka Świebodzin</v>
          </cell>
        </row>
        <row r="2318">
          <cell r="A2318" t="str">
            <v>Z5373</v>
          </cell>
          <cell r="B2318" t="str">
            <v>Paweł</v>
          </cell>
          <cell r="C2318" t="str">
            <v>ZEMANEK</v>
          </cell>
          <cell r="D2318" t="str">
            <v>----</v>
          </cell>
        </row>
        <row r="2319">
          <cell r="A2319" t="str">
            <v>Z5418</v>
          </cell>
          <cell r="B2319" t="str">
            <v>Piotr</v>
          </cell>
          <cell r="C2319" t="str">
            <v>ZEMANEK</v>
          </cell>
          <cell r="D2319" t="str">
            <v>----</v>
          </cell>
        </row>
        <row r="2320">
          <cell r="A2320" t="str">
            <v>Z4883</v>
          </cell>
          <cell r="B2320" t="str">
            <v>Jakub</v>
          </cell>
          <cell r="C2320" t="str">
            <v>ZEMANKIEWICZ</v>
          </cell>
          <cell r="D2320" t="str">
            <v>UKS Smecz Bogatynia</v>
          </cell>
        </row>
        <row r="2321">
          <cell r="A2321" t="str">
            <v>Z2991</v>
          </cell>
          <cell r="B2321" t="str">
            <v>Paula</v>
          </cell>
          <cell r="C2321" t="str">
            <v>ZGANIACZ</v>
          </cell>
          <cell r="D2321" t="str">
            <v>AZSWAT Warszawa</v>
          </cell>
        </row>
        <row r="2322">
          <cell r="A2322" t="str">
            <v>Z5136</v>
          </cell>
          <cell r="B2322" t="str">
            <v>Wiktor</v>
          </cell>
          <cell r="C2322" t="str">
            <v>ZGLIŃSKI</v>
          </cell>
          <cell r="D2322" t="str">
            <v>KS Masovia Płock</v>
          </cell>
        </row>
        <row r="2323">
          <cell r="A2323" t="str">
            <v>Z5289</v>
          </cell>
          <cell r="B2323" t="str">
            <v>Dariusz</v>
          </cell>
          <cell r="C2323" t="str">
            <v>ZGORZAŁEK</v>
          </cell>
          <cell r="D2323" t="str">
            <v>----</v>
          </cell>
        </row>
        <row r="2324">
          <cell r="A2324" t="str">
            <v>Z4269</v>
          </cell>
          <cell r="B2324" t="str">
            <v>Dawid</v>
          </cell>
          <cell r="C2324" t="str">
            <v>ZIARNIAK</v>
          </cell>
          <cell r="D2324" t="str">
            <v>STB Energia Lubliniec</v>
          </cell>
        </row>
        <row r="2325">
          <cell r="A2325" t="str">
            <v>Z4953</v>
          </cell>
          <cell r="B2325" t="str">
            <v>Mirosław</v>
          </cell>
          <cell r="C2325" t="str">
            <v>ZIARNIAK</v>
          </cell>
          <cell r="D2325" t="str">
            <v>----</v>
          </cell>
        </row>
        <row r="2326">
          <cell r="A2326" t="str">
            <v>Z3354</v>
          </cell>
          <cell r="B2326" t="str">
            <v>Anna</v>
          </cell>
          <cell r="C2326" t="str">
            <v>ZIELIŃSKA</v>
          </cell>
          <cell r="D2326" t="str">
            <v>AZSWAT Warszawa</v>
          </cell>
        </row>
        <row r="2327">
          <cell r="A2327" t="str">
            <v>Z4350</v>
          </cell>
          <cell r="B2327" t="str">
            <v>Gabriela</v>
          </cell>
          <cell r="C2327" t="str">
            <v>ZIELIŃSKA</v>
          </cell>
          <cell r="D2327" t="str">
            <v>KS Wesoła Warszawa</v>
          </cell>
        </row>
        <row r="2328">
          <cell r="A2328" t="str">
            <v>Z4525</v>
          </cell>
          <cell r="B2328" t="str">
            <v>Karolina</v>
          </cell>
          <cell r="C2328" t="str">
            <v>ZIELIŃSKA</v>
          </cell>
          <cell r="D2328" t="str">
            <v>ŚKB Harcownik Warszawa</v>
          </cell>
        </row>
        <row r="2329">
          <cell r="A2329" t="str">
            <v>Z4280</v>
          </cell>
          <cell r="B2329" t="str">
            <v>Kinga</v>
          </cell>
          <cell r="C2329" t="str">
            <v>ZIELIŃSKA</v>
          </cell>
          <cell r="D2329" t="str">
            <v>UKSB Volant Mielec</v>
          </cell>
        </row>
        <row r="2330">
          <cell r="A2330" t="str">
            <v>Z5318</v>
          </cell>
          <cell r="B2330" t="str">
            <v>Kornelia</v>
          </cell>
          <cell r="C2330" t="str">
            <v>ZIELIŃSKA</v>
          </cell>
          <cell r="D2330" t="str">
            <v>SKB Suwałki</v>
          </cell>
        </row>
        <row r="2331">
          <cell r="A2331" t="str">
            <v>Z4775</v>
          </cell>
          <cell r="B2331" t="str">
            <v>Urszula</v>
          </cell>
          <cell r="C2331" t="str">
            <v>ZIELIŃSKA</v>
          </cell>
          <cell r="D2331" t="str">
            <v>----</v>
          </cell>
        </row>
        <row r="2332">
          <cell r="A2332" t="str">
            <v>Z4487</v>
          </cell>
          <cell r="B2332" t="str">
            <v>Piotr</v>
          </cell>
          <cell r="C2332" t="str">
            <v>ZIELIŃSKI</v>
          </cell>
          <cell r="D2332" t="str">
            <v>AZSWAT Warszawa</v>
          </cell>
        </row>
        <row r="2333">
          <cell r="A2333" t="str">
            <v>Z4617</v>
          </cell>
          <cell r="B2333" t="str">
            <v>Klaudia</v>
          </cell>
          <cell r="C2333" t="str">
            <v>ZIELNIK</v>
          </cell>
          <cell r="D2333" t="str">
            <v>SLKS Tramp Orneta</v>
          </cell>
        </row>
        <row r="2334">
          <cell r="A2334" t="str">
            <v>Z5502</v>
          </cell>
          <cell r="B2334" t="str">
            <v>Aleksandra</v>
          </cell>
          <cell r="C2334" t="str">
            <v>ZIEMIAŃSKA</v>
          </cell>
          <cell r="D2334" t="str">
            <v>ZKB Maced Polanów</v>
          </cell>
        </row>
        <row r="2335">
          <cell r="A2335" t="str">
            <v>Z4822</v>
          </cell>
          <cell r="B2335" t="str">
            <v>Julia</v>
          </cell>
          <cell r="C2335" t="str">
            <v>ZIEMIŃSKA</v>
          </cell>
          <cell r="D2335" t="str">
            <v>UKS Kiko Zamość</v>
          </cell>
        </row>
        <row r="2336">
          <cell r="A2336" t="str">
            <v>Z4175</v>
          </cell>
          <cell r="B2336" t="str">
            <v>Sylwia</v>
          </cell>
          <cell r="C2336" t="str">
            <v>ZIEMIŃSKA</v>
          </cell>
          <cell r="D2336" t="str">
            <v>KS Masovia Płock</v>
          </cell>
        </row>
        <row r="2337">
          <cell r="A2337" t="str">
            <v>Z4174</v>
          </cell>
          <cell r="B2337" t="str">
            <v>Mateusz</v>
          </cell>
          <cell r="C2337" t="str">
            <v>ZIEMIŃSKI</v>
          </cell>
          <cell r="D2337" t="str">
            <v>KS Masovia Płock</v>
          </cell>
        </row>
        <row r="2338">
          <cell r="A2338" t="str">
            <v>Z3852</v>
          </cell>
          <cell r="B2338" t="str">
            <v>Mateusz</v>
          </cell>
          <cell r="C2338" t="str">
            <v>ZIEMŁA</v>
          </cell>
          <cell r="D2338" t="str">
            <v>KS Hubertus Zalesie Górne</v>
          </cell>
        </row>
        <row r="2339">
          <cell r="A2339" t="str">
            <v>Z3408</v>
          </cell>
          <cell r="B2339" t="str">
            <v>Zenon</v>
          </cell>
          <cell r="C2339" t="str">
            <v>ZIENKOWICZ</v>
          </cell>
          <cell r="D2339" t="str">
            <v>----</v>
          </cell>
        </row>
        <row r="2340">
          <cell r="A2340" t="str">
            <v>Z0180</v>
          </cell>
          <cell r="B2340" t="str">
            <v>Dariusz</v>
          </cell>
          <cell r="C2340" t="str">
            <v>ZIĘBA</v>
          </cell>
          <cell r="D2340" t="str">
            <v>LUKS Badminton Choroszcz</v>
          </cell>
        </row>
        <row r="2341">
          <cell r="A2341" t="str">
            <v>Z4461</v>
          </cell>
          <cell r="B2341" t="str">
            <v>Katarzyna</v>
          </cell>
          <cell r="C2341" t="str">
            <v>ZIĘBA</v>
          </cell>
          <cell r="D2341" t="str">
            <v>MKS Orlicz Suchedniów</v>
          </cell>
        </row>
        <row r="2342">
          <cell r="A2342" t="str">
            <v>Z5021</v>
          </cell>
          <cell r="B2342" t="str">
            <v>Mateusz</v>
          </cell>
          <cell r="C2342" t="str">
            <v>ZIĘBA</v>
          </cell>
          <cell r="D2342" t="str">
            <v>MKS Orlicz Suchedniów</v>
          </cell>
        </row>
        <row r="2343">
          <cell r="A2343" t="str">
            <v>Z0652</v>
          </cell>
          <cell r="B2343" t="str">
            <v>Nadieżda</v>
          </cell>
          <cell r="C2343" t="str">
            <v>ZIĘBA</v>
          </cell>
          <cell r="D2343" t="str">
            <v>UKS Hubal Białystok</v>
          </cell>
        </row>
        <row r="2344">
          <cell r="A2344" t="str">
            <v>Z2604</v>
          </cell>
          <cell r="B2344" t="str">
            <v>Dominik</v>
          </cell>
          <cell r="C2344" t="str">
            <v>ZIĘTEK</v>
          </cell>
          <cell r="D2344" t="str">
            <v>UKS Kometa Sianów</v>
          </cell>
        </row>
        <row r="2345">
          <cell r="A2345" t="str">
            <v>Z4412</v>
          </cell>
          <cell r="B2345" t="str">
            <v>Łukasz</v>
          </cell>
          <cell r="C2345" t="str">
            <v>ZIMOWSKI</v>
          </cell>
          <cell r="D2345" t="str">
            <v>UKS Badmin Gorlice</v>
          </cell>
        </row>
        <row r="2346">
          <cell r="A2346" t="str">
            <v>Z1475</v>
          </cell>
          <cell r="B2346" t="str">
            <v>Czesław</v>
          </cell>
          <cell r="C2346" t="str">
            <v>ZIOBRO</v>
          </cell>
          <cell r="D2346" t="str">
            <v>----</v>
          </cell>
        </row>
        <row r="2347">
          <cell r="A2347" t="str">
            <v>Z4995</v>
          </cell>
          <cell r="B2347" t="str">
            <v>Ireneusz</v>
          </cell>
          <cell r="C2347" t="str">
            <v>ZIORKIEWICZ</v>
          </cell>
          <cell r="D2347" t="str">
            <v>----</v>
          </cell>
        </row>
        <row r="2348">
          <cell r="A2348" t="str">
            <v>Z3931</v>
          </cell>
          <cell r="B2348" t="str">
            <v>Mateusz</v>
          </cell>
          <cell r="C2348" t="str">
            <v>ZIÓŁKOWSKI</v>
          </cell>
          <cell r="D2348" t="str">
            <v>MLKS Solec Kuj.</v>
          </cell>
        </row>
        <row r="2349">
          <cell r="A2349" t="str">
            <v>Z3838</v>
          </cell>
          <cell r="B2349" t="str">
            <v>Jakub</v>
          </cell>
          <cell r="C2349" t="str">
            <v>ZMUDA</v>
          </cell>
          <cell r="D2349" t="str">
            <v>UKS Orkan Przeźmierowo</v>
          </cell>
        </row>
        <row r="2350">
          <cell r="A2350" t="str">
            <v>Z3839</v>
          </cell>
          <cell r="B2350" t="str">
            <v>Maksymilian</v>
          </cell>
          <cell r="C2350" t="str">
            <v>ZMUDA</v>
          </cell>
          <cell r="D2350" t="str">
            <v>UKS Orkan Przeźmierowo</v>
          </cell>
        </row>
        <row r="2351">
          <cell r="A2351" t="str">
            <v>Z4821</v>
          </cell>
          <cell r="B2351" t="str">
            <v>Aleksandra</v>
          </cell>
          <cell r="C2351" t="str">
            <v>ZUBIAK</v>
          </cell>
          <cell r="D2351" t="str">
            <v>UKS Kiko Zamość</v>
          </cell>
        </row>
        <row r="2352">
          <cell r="A2352" t="str">
            <v>Z5400</v>
          </cell>
          <cell r="B2352" t="str">
            <v>Aleksandra</v>
          </cell>
          <cell r="C2352" t="str">
            <v>ZUCHNIARZ</v>
          </cell>
          <cell r="D2352" t="str">
            <v>PMKS Chrobry Piotrowice</v>
          </cell>
        </row>
        <row r="2353">
          <cell r="A2353" t="str">
            <v>Z4671</v>
          </cell>
          <cell r="B2353" t="str">
            <v>Michał</v>
          </cell>
          <cell r="C2353" t="str">
            <v>ZUCHOWSKI</v>
          </cell>
          <cell r="D2353" t="str">
            <v>OTB Lotka Ostrów Wlkp.</v>
          </cell>
        </row>
        <row r="2354">
          <cell r="A2354" t="str">
            <v>Z3158</v>
          </cell>
          <cell r="B2354" t="str">
            <v>Aleksandra</v>
          </cell>
          <cell r="C2354" t="str">
            <v>ZWIERZCHOWSKA</v>
          </cell>
          <cell r="D2354" t="str">
            <v>UKSB Milenium Warszawa</v>
          </cell>
        </row>
        <row r="2355">
          <cell r="A2355" t="str">
            <v>Z4312</v>
          </cell>
          <cell r="B2355" t="str">
            <v>Łukasz</v>
          </cell>
          <cell r="C2355" t="str">
            <v>ZWIERZCHOWSKI</v>
          </cell>
          <cell r="D2355" t="str">
            <v>UKSB Milenium Warszawa</v>
          </cell>
        </row>
        <row r="2356">
          <cell r="A2356" t="str">
            <v>Z4984</v>
          </cell>
          <cell r="B2356" t="str">
            <v>Michał</v>
          </cell>
          <cell r="C2356" t="str">
            <v>ZYMEK</v>
          </cell>
          <cell r="D2356" t="str">
            <v>BKS Kolejarz Częstochowa</v>
          </cell>
        </row>
        <row r="2357">
          <cell r="A2357" t="str">
            <v>Z3682</v>
          </cell>
          <cell r="B2357" t="str">
            <v>Katarzyna</v>
          </cell>
          <cell r="C2357" t="str">
            <v>ZYSK</v>
          </cell>
          <cell r="D2357" t="str">
            <v>UKS Kopernik Słupca</v>
          </cell>
        </row>
        <row r="2358">
          <cell r="A2358" t="str">
            <v>Ż4627</v>
          </cell>
          <cell r="B2358" t="str">
            <v>Wiktor</v>
          </cell>
          <cell r="C2358" t="str">
            <v>ŻABIŃSKI</v>
          </cell>
          <cell r="D2358" t="str">
            <v>UKS 70 Płock</v>
          </cell>
        </row>
        <row r="2359">
          <cell r="A2359" t="str">
            <v>Ż0608</v>
          </cell>
          <cell r="B2359" t="str">
            <v>Izabela</v>
          </cell>
          <cell r="C2359" t="str">
            <v>ŻAKOWSKA</v>
          </cell>
          <cell r="D2359" t="str">
            <v>----</v>
          </cell>
        </row>
        <row r="2360">
          <cell r="A2360" t="str">
            <v>Ż3184</v>
          </cell>
          <cell r="B2360" t="str">
            <v>Klaudia</v>
          </cell>
          <cell r="C2360" t="str">
            <v>ŻALEJKO</v>
          </cell>
          <cell r="D2360" t="str">
            <v>UKSOSIR Badminton Sławno</v>
          </cell>
        </row>
        <row r="2361">
          <cell r="A2361" t="str">
            <v>Ż5308</v>
          </cell>
          <cell r="B2361" t="str">
            <v>Dagobert</v>
          </cell>
          <cell r="C2361" t="str">
            <v>ŻARCZYŃSKI</v>
          </cell>
          <cell r="D2361" t="str">
            <v>UKS Smecz Milicz</v>
          </cell>
        </row>
        <row r="2362">
          <cell r="A2362" t="str">
            <v>Ż2841</v>
          </cell>
          <cell r="B2362" t="str">
            <v>Łukasz</v>
          </cell>
          <cell r="C2362" t="str">
            <v>ŻARSKI</v>
          </cell>
          <cell r="D2362" t="str">
            <v>MKB Lednik Miastko</v>
          </cell>
        </row>
        <row r="2363">
          <cell r="A2363" t="str">
            <v>Ż5216</v>
          </cell>
          <cell r="B2363" t="str">
            <v>Patryk</v>
          </cell>
          <cell r="C2363" t="str">
            <v>ŻEGARSKI</v>
          </cell>
          <cell r="D2363" t="str">
            <v>SKB Suwałki</v>
          </cell>
        </row>
        <row r="2364">
          <cell r="A2364" t="str">
            <v>Ż3369</v>
          </cell>
          <cell r="B2364" t="str">
            <v>Mariusz</v>
          </cell>
          <cell r="C2364" t="str">
            <v>ŻEREK</v>
          </cell>
          <cell r="D2364" t="str">
            <v>KKS Ruch Piotrków Tryb.</v>
          </cell>
        </row>
        <row r="2365">
          <cell r="A2365" t="str">
            <v>Ż4490</v>
          </cell>
          <cell r="B2365" t="str">
            <v>Martyna</v>
          </cell>
          <cell r="C2365" t="str">
            <v>ŻMIJEWSKA</v>
          </cell>
          <cell r="D2365" t="str">
            <v>UKS Dwójka Wesoła</v>
          </cell>
        </row>
        <row r="2366">
          <cell r="A2366" t="str">
            <v>Ż4858</v>
          </cell>
          <cell r="B2366" t="str">
            <v>Dawid</v>
          </cell>
          <cell r="C2366" t="str">
            <v>ŻMÓJDZIN</v>
          </cell>
          <cell r="D2366" t="str">
            <v>UKS Hubal Białystok</v>
          </cell>
        </row>
        <row r="2367">
          <cell r="A2367" t="str">
            <v>Ż4021</v>
          </cell>
          <cell r="B2367" t="str">
            <v>Katarzyna</v>
          </cell>
          <cell r="C2367" t="str">
            <v>ŻMUDZIŃSKA</v>
          </cell>
          <cell r="D2367" t="str">
            <v>TKKF Hutnik Częstochowa</v>
          </cell>
        </row>
        <row r="2368">
          <cell r="A2368" t="str">
            <v>Ż1449</v>
          </cell>
          <cell r="B2368" t="str">
            <v>Maciej</v>
          </cell>
          <cell r="C2368" t="str">
            <v>ŻMUDZIŃSKI</v>
          </cell>
          <cell r="D2368" t="str">
            <v>----</v>
          </cell>
        </row>
        <row r="2369">
          <cell r="A2369" t="str">
            <v>Ż0811</v>
          </cell>
          <cell r="B2369" t="str">
            <v>Piotr</v>
          </cell>
          <cell r="C2369" t="str">
            <v>ŻOŁĄDEK</v>
          </cell>
          <cell r="D2369" t="str">
            <v>SKB Piast Słupsk</v>
          </cell>
        </row>
        <row r="2370">
          <cell r="A2370" t="str">
            <v>Ż2552</v>
          </cell>
          <cell r="B2370" t="str">
            <v>Jan</v>
          </cell>
          <cell r="C2370" t="str">
            <v>ŻÓRAWIŃSKI</v>
          </cell>
          <cell r="D2370" t="str">
            <v>----</v>
          </cell>
        </row>
        <row r="2371">
          <cell r="A2371" t="str">
            <v>Ż4352</v>
          </cell>
          <cell r="B2371" t="str">
            <v>Filip</v>
          </cell>
          <cell r="C2371" t="str">
            <v>ŻUBER</v>
          </cell>
          <cell r="D2371" t="str">
            <v>----</v>
          </cell>
        </row>
        <row r="2372">
          <cell r="A2372" t="str">
            <v>Ż4353</v>
          </cell>
          <cell r="B2372" t="str">
            <v>Jan</v>
          </cell>
          <cell r="C2372" t="str">
            <v>ŻUBER</v>
          </cell>
          <cell r="D2372" t="str">
            <v>----</v>
          </cell>
        </row>
        <row r="2373">
          <cell r="A2373" t="str">
            <v>Ż5193</v>
          </cell>
          <cell r="B2373" t="str">
            <v>Natalia</v>
          </cell>
          <cell r="C2373" t="str">
            <v>ŻUJEWSKA</v>
          </cell>
          <cell r="D2373" t="str">
            <v>UKS Kiko Zamość</v>
          </cell>
        </row>
        <row r="2374">
          <cell r="A2374" t="str">
            <v>Ż5247</v>
          </cell>
          <cell r="B2374" t="str">
            <v>Magdalena</v>
          </cell>
          <cell r="C2374" t="str">
            <v>ŻUK</v>
          </cell>
          <cell r="D2374" t="str">
            <v>UKS Kiko Zamość</v>
          </cell>
        </row>
        <row r="2375">
          <cell r="A2375" t="str">
            <v>Ż5592</v>
          </cell>
          <cell r="B2375" t="str">
            <v>Nina</v>
          </cell>
          <cell r="C2375" t="str">
            <v>ŻWAN</v>
          </cell>
          <cell r="D2375" t="str">
            <v>UTS Akro-Bad Warszawa</v>
          </cell>
        </row>
        <row r="2376">
          <cell r="A2376" t="str">
            <v>Ż5010</v>
          </cell>
          <cell r="B2376" t="str">
            <v>Karolina</v>
          </cell>
          <cell r="C2376" t="str">
            <v>ŻYGADŁO</v>
          </cell>
          <cell r="D2376" t="str">
            <v>MMKS Kędzierzyn-Koźle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5"/>
  <sheetViews>
    <sheetView tabSelected="1" zoomScalePageLayoutView="0" workbookViewId="0" topLeftCell="R1">
      <selection activeCell="AF129" sqref="AF129"/>
    </sheetView>
  </sheetViews>
  <sheetFormatPr defaultColWidth="8.796875" defaultRowHeight="11.25" customHeight="1"/>
  <cols>
    <col min="1" max="1" width="1.69921875" style="1" hidden="1" customWidth="1"/>
    <col min="2" max="2" width="5.09765625" style="2" hidden="1" customWidth="1"/>
    <col min="3" max="3" width="7" style="2" hidden="1" customWidth="1"/>
    <col min="4" max="4" width="5.5" style="2" hidden="1" customWidth="1"/>
    <col min="5" max="5" width="7" style="2" hidden="1" customWidth="1"/>
    <col min="6" max="6" width="5.09765625" style="2" hidden="1" customWidth="1"/>
    <col min="7" max="7" width="7" style="2" hidden="1" customWidth="1"/>
    <col min="8" max="8" width="11.5" style="2" hidden="1" customWidth="1"/>
    <col min="9" max="9" width="14.69921875" style="2" hidden="1" customWidth="1"/>
    <col min="10" max="11" width="5" style="12" hidden="1" customWidth="1"/>
    <col min="12" max="12" width="8.09765625" style="12" hidden="1" customWidth="1"/>
    <col min="13" max="13" width="13.19921875" style="2" hidden="1" customWidth="1"/>
    <col min="14" max="14" width="13.19921875" style="15" hidden="1" customWidth="1"/>
    <col min="15" max="15" width="2.59765625" style="12" hidden="1" customWidth="1"/>
    <col min="16" max="16" width="2.3984375" style="12" hidden="1" customWidth="1"/>
    <col min="17" max="17" width="9.09765625" style="5" hidden="1" customWidth="1"/>
    <col min="18" max="18" width="8.8984375" style="5" customWidth="1"/>
    <col min="19" max="19" width="3.69921875" style="5" customWidth="1"/>
    <col min="20" max="20" width="3.09765625" style="5" customWidth="1"/>
    <col min="21" max="21" width="2.59765625" style="5" bestFit="1" customWidth="1"/>
    <col min="22" max="22" width="41.8984375" style="5" customWidth="1"/>
    <col min="23" max="23" width="3.3984375" style="5" customWidth="1"/>
    <col min="24" max="29" width="5.09765625" style="5" customWidth="1"/>
    <col min="30" max="30" width="5.8984375" style="5" bestFit="1" customWidth="1"/>
    <col min="31" max="31" width="5.69921875" style="5" customWidth="1"/>
    <col min="32" max="32" width="5.8984375" style="21" customWidth="1"/>
    <col min="33" max="33" width="5.8984375" style="21" hidden="1" customWidth="1"/>
    <col min="34" max="34" width="3.09765625" style="21" hidden="1" customWidth="1"/>
    <col min="35" max="46" width="1.59765625" style="21" hidden="1" customWidth="1"/>
    <col min="47" max="48" width="1.69921875" style="21" hidden="1" customWidth="1"/>
    <col min="49" max="54" width="1.59765625" style="21" hidden="1" customWidth="1"/>
    <col min="55" max="56" width="2.8984375" style="21" hidden="1" customWidth="1"/>
    <col min="57" max="62" width="1.59765625" style="21" hidden="1" customWidth="1"/>
    <col min="63" max="63" width="6.09765625" style="21" hidden="1" customWidth="1"/>
    <col min="64" max="64" width="8.5" style="22" hidden="1" customWidth="1"/>
    <col min="65" max="65" width="0" style="2" hidden="1" customWidth="1"/>
    <col min="66" max="66" width="11.5" style="2" hidden="1" customWidth="1"/>
    <col min="67" max="16384" width="9" style="2" customWidth="1"/>
  </cols>
  <sheetData>
    <row r="1" spans="10:64" ht="12" customHeight="1">
      <c r="J1" s="3"/>
      <c r="K1" s="3"/>
      <c r="L1" s="3"/>
      <c r="N1" s="4"/>
      <c r="O1" s="3"/>
      <c r="P1" s="3"/>
      <c r="R1" s="6"/>
      <c r="S1" s="6"/>
      <c r="T1" s="7" t="str">
        <f>IF(ISBLANK('[1]dane'!$D$2),"",'[1]dane'!$D$2)</f>
        <v>Krajowy Turniej Juniorów Młodszych i Młodzików Młodszych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6"/>
      <c r="AF1" s="6"/>
      <c r="AG1" s="6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9"/>
    </row>
    <row r="2" spans="10:64" ht="12" customHeight="1">
      <c r="J2" s="3"/>
      <c r="K2" s="3"/>
      <c r="L2" s="3"/>
      <c r="N2" s="4"/>
      <c r="O2" s="3"/>
      <c r="P2" s="3"/>
      <c r="R2" s="6"/>
      <c r="S2" s="6"/>
      <c r="T2" s="7" t="str">
        <f>IF(ISBLANK('[1]dane'!$D$3),"",'[1]dane'!$D$3)</f>
        <v>Miastko, 02-03.02.2013 r.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6"/>
      <c r="AF2" s="6"/>
      <c r="AG2" s="6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9"/>
    </row>
    <row r="3" spans="1:64" s="11" customFormat="1" ht="11.25" customHeight="1">
      <c r="A3" s="10"/>
      <c r="J3" s="12"/>
      <c r="K3" s="12"/>
      <c r="L3" s="12"/>
      <c r="N3" s="13"/>
      <c r="O3" s="12"/>
      <c r="P3" s="12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6"/>
    </row>
    <row r="4" spans="13:32" ht="11.25" customHeight="1" thickBot="1">
      <c r="M4" s="17"/>
      <c r="N4" s="18" t="s">
        <v>0</v>
      </c>
      <c r="R4" s="19"/>
      <c r="S4" s="19"/>
      <c r="T4" s="20" t="str">
        <f>"Gra "&amp;N4</f>
        <v>Gra pojedyncza juniorek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19" t="s">
        <v>1</v>
      </c>
      <c r="AF4" s="19"/>
    </row>
    <row r="5" spans="14:46" ht="11.25" customHeight="1" thickBot="1">
      <c r="N5" s="23"/>
      <c r="O5" s="24">
        <v>1</v>
      </c>
      <c r="Q5" s="20" t="str">
        <f>"Grupa "&amp;O5&amp;"."</f>
        <v>Grupa 1.</v>
      </c>
      <c r="R5" s="20"/>
      <c r="S5" s="20"/>
      <c r="T5" s="25" t="s">
        <v>2</v>
      </c>
      <c r="U5" s="26" t="s">
        <v>3</v>
      </c>
      <c r="V5" s="27"/>
      <c r="W5" s="28"/>
      <c r="X5" s="25">
        <v>1</v>
      </c>
      <c r="Y5" s="29">
        <v>2</v>
      </c>
      <c r="Z5" s="30">
        <v>3</v>
      </c>
      <c r="AA5" s="31">
        <v>4</v>
      </c>
      <c r="AB5" s="32" t="s">
        <v>4</v>
      </c>
      <c r="AC5" s="33" t="s">
        <v>5</v>
      </c>
      <c r="AD5" s="34" t="s">
        <v>6</v>
      </c>
      <c r="AE5" s="35" t="s">
        <v>7</v>
      </c>
      <c r="AF5" s="13"/>
      <c r="AG5" s="13"/>
      <c r="AI5" s="36" t="s">
        <v>8</v>
      </c>
      <c r="AJ5" s="36"/>
      <c r="AK5" s="36"/>
      <c r="AL5" s="36"/>
      <c r="AM5" s="36"/>
      <c r="AN5" s="36"/>
      <c r="AO5" s="36" t="s">
        <v>9</v>
      </c>
      <c r="AP5" s="36"/>
      <c r="AQ5" s="36"/>
      <c r="AR5" s="36"/>
      <c r="AS5" s="36"/>
      <c r="AT5" s="36"/>
    </row>
    <row r="6" spans="14:33" ht="11.25" customHeight="1">
      <c r="N6" s="37" t="s">
        <v>0</v>
      </c>
      <c r="Q6" s="38" t="s">
        <v>10</v>
      </c>
      <c r="R6" s="38"/>
      <c r="S6" s="39" t="s">
        <v>11</v>
      </c>
      <c r="T6" s="40">
        <v>1</v>
      </c>
      <c r="U6" s="41">
        <f>IF(AND(N7&lt;&gt;"",N8&lt;&gt;""),CONCATENATE(VLOOKUP(N7,'[1]zawodnicy'!$A:$E,1,FALSE)," ",VLOOKUP(N7,'[1]zawodnicy'!$A:$E,2,FALSE)," ",VLOOKUP(N7,'[1]zawodnicy'!$A:$E,3,FALSE)," - ",VLOOKUP(N7,'[1]zawodnicy'!$A:$E,4,FALSE)),"")</f>
      </c>
      <c r="V6" s="42"/>
      <c r="W6" s="43"/>
      <c r="X6" s="44"/>
      <c r="Y6" s="45" t="str">
        <f>IF(SUM(AO14:AP14)=0,"",AO14&amp;":"&amp;AP14)</f>
        <v>21:13</v>
      </c>
      <c r="Z6" s="45" t="str">
        <f>IF(SUM(AO9:AP9)=0,"",AO9&amp;":"&amp;AP9)</f>
        <v>21:13</v>
      </c>
      <c r="AA6" s="46" t="str">
        <f>IF(SUM(AO11:AP11)=0,"",AO11&amp;":"&amp;AP11)</f>
        <v>21:8</v>
      </c>
      <c r="AB6" s="40" t="str">
        <f>IF(SUM(AY9:BD9)=0,"",BE9&amp;":"&amp;BF9)</f>
        <v>126:68</v>
      </c>
      <c r="AC6" s="47" t="str">
        <f>IF(SUM(AY9:BD9)=0,"",BG9&amp;":"&amp;BH9)</f>
        <v>6:0</v>
      </c>
      <c r="AD6" s="47" t="str">
        <f>IF(SUM(AY9:BD9)=0,"",BI9&amp;":"&amp;BJ9)</f>
        <v>3:0</v>
      </c>
      <c r="AE6" s="48">
        <f>IF(SUM(BI9:BI12)&gt;0,BK9,"")</f>
        <v>1</v>
      </c>
      <c r="AF6" s="13"/>
      <c r="AG6" s="13"/>
    </row>
    <row r="7" spans="8:33" ht="11.25" customHeight="1" thickBot="1">
      <c r="H7" s="11"/>
      <c r="I7" s="2" t="str">
        <f>"1"&amp;O5&amp;N6</f>
        <v>11pojedyncza juniorek</v>
      </c>
      <c r="J7" s="11" t="str">
        <f>IF(AE6="","",IF(AE6=1,N7,IF(AE9=1,N10,IF(AE12=1,N13,IF(AE15=1,N16,"")))))</f>
        <v>P2838</v>
      </c>
      <c r="K7" s="11">
        <f>IF(AE6="","",IF(AE6=1,N8,IF(AE9=1,N11,IF(AE12=1,N14,IF(AE15=1,N17,"")))))</f>
        <v>0</v>
      </c>
      <c r="L7" s="11"/>
      <c r="N7" s="49" t="s">
        <v>12</v>
      </c>
      <c r="O7" s="50">
        <f>IF(O5&gt;0,(O5&amp;1)*1,"")</f>
        <v>11</v>
      </c>
      <c r="Q7" s="38"/>
      <c r="R7" s="38"/>
      <c r="S7" s="39"/>
      <c r="T7" s="40"/>
      <c r="U7" s="51" t="str">
        <f>IF(AND(N7&lt;&gt;"",N8=""),CONCATENATE(VLOOKUP(N7,'[1]zawodnicy'!$A:$E,1,FALSE)," ",VLOOKUP(N7,'[1]zawodnicy'!$A:$E,2,FALSE)," ",VLOOKUP(N7,'[1]zawodnicy'!$A:$E,3,FALSE)," - ",VLOOKUP(N7,'[1]zawodnicy'!$A:$E,4,FALSE)),"")</f>
        <v>P2838 Aleksandra PAPRZYCKA - MKB Lednik Miastko</v>
      </c>
      <c r="V7" s="52"/>
      <c r="W7" s="53"/>
      <c r="X7" s="44"/>
      <c r="Y7" s="45" t="str">
        <f>IF(SUM(AQ14:AR14)=0,"",AQ14&amp;":"&amp;AR14)</f>
        <v>21:15</v>
      </c>
      <c r="Z7" s="45" t="str">
        <f>IF(SUM(AQ9:AR9)=0,"",AQ9&amp;":"&amp;AR9)</f>
        <v>21:5</v>
      </c>
      <c r="AA7" s="46" t="str">
        <f>IF(SUM(AQ11:AR11)=0,"",AQ11&amp;":"&amp;AR11)</f>
        <v>21:14</v>
      </c>
      <c r="AB7" s="40"/>
      <c r="AC7" s="47"/>
      <c r="AD7" s="47"/>
      <c r="AE7" s="48"/>
      <c r="AF7" s="13"/>
      <c r="AG7" s="13"/>
    </row>
    <row r="8" spans="10:63" ht="11.25" customHeight="1" thickBot="1">
      <c r="J8" s="11"/>
      <c r="K8" s="54"/>
      <c r="L8" s="54"/>
      <c r="N8" s="55"/>
      <c r="O8" s="54"/>
      <c r="P8" s="54"/>
      <c r="Q8" s="38"/>
      <c r="R8" s="38"/>
      <c r="S8" s="39"/>
      <c r="T8" s="56"/>
      <c r="U8" s="57">
        <f>IF(N8&lt;&gt;"",CONCATENATE(VLOOKUP(N8,'[1]zawodnicy'!$A:$E,1,FALSE)," ",VLOOKUP(N8,'[1]zawodnicy'!$A:$E,2,FALSE)," ",VLOOKUP(N8,'[1]zawodnicy'!$A:$E,3,FALSE)," - ",VLOOKUP(N8,'[1]zawodnicy'!$A:$E,4,FALSE)),"")</f>
      </c>
      <c r="V8" s="58"/>
      <c r="W8" s="59"/>
      <c r="X8" s="44"/>
      <c r="Y8" s="60">
        <f>IF(SUM(AS14:AT14)=0,"",AS14&amp;":"&amp;AT14)</f>
      </c>
      <c r="Z8" s="60">
        <f>IF(SUM(AS9:AT9)=0,"",AS9&amp;":"&amp;AT9)</f>
      </c>
      <c r="AA8" s="61">
        <f>IF(SUM(AS11:AT11)=0,"",AS11&amp;":"&amp;AT11)</f>
      </c>
      <c r="AB8" s="40"/>
      <c r="AC8" s="47"/>
      <c r="AD8" s="47"/>
      <c r="AE8" s="48"/>
      <c r="AF8" s="13"/>
      <c r="AG8" s="13"/>
      <c r="AI8" s="62" t="s">
        <v>13</v>
      </c>
      <c r="AJ8" s="63"/>
      <c r="AK8" s="63" t="s">
        <v>14</v>
      </c>
      <c r="AL8" s="63"/>
      <c r="AM8" s="63" t="s">
        <v>15</v>
      </c>
      <c r="AN8" s="63"/>
      <c r="AO8" s="62" t="s">
        <v>13</v>
      </c>
      <c r="AP8" s="63"/>
      <c r="AQ8" s="63" t="s">
        <v>14</v>
      </c>
      <c r="AR8" s="63"/>
      <c r="AS8" s="63" t="s">
        <v>15</v>
      </c>
      <c r="AT8" s="64"/>
      <c r="AW8" s="62">
        <v>1</v>
      </c>
      <c r="AX8" s="63"/>
      <c r="AY8" s="63">
        <v>2</v>
      </c>
      <c r="AZ8" s="63"/>
      <c r="BA8" s="63">
        <v>3</v>
      </c>
      <c r="BB8" s="63"/>
      <c r="BC8" s="63">
        <v>4</v>
      </c>
      <c r="BD8" s="64"/>
      <c r="BE8" s="62" t="s">
        <v>4</v>
      </c>
      <c r="BF8" s="64"/>
      <c r="BG8" s="62" t="s">
        <v>5</v>
      </c>
      <c r="BH8" s="64"/>
      <c r="BI8" s="62" t="s">
        <v>6</v>
      </c>
      <c r="BJ8" s="65"/>
      <c r="BK8" s="66" t="s">
        <v>7</v>
      </c>
    </row>
    <row r="9" spans="1:64" ht="11.25" customHeight="1">
      <c r="A9" s="21">
        <f aca="true" t="shared" si="0" ref="A9:A14">S9</f>
        <v>32</v>
      </c>
      <c r="B9" s="21" t="str">
        <f>IF(N7="","",N7)</f>
        <v>P2838</v>
      </c>
      <c r="C9" s="21">
        <f>IF(N8="","",N8)</f>
      </c>
      <c r="D9" s="21" t="str">
        <f>IF(N13="","",N13)</f>
        <v>G3752</v>
      </c>
      <c r="E9" s="21">
        <f>IF(N14="","",N14)</f>
      </c>
      <c r="H9" s="11"/>
      <c r="I9" s="2" t="str">
        <f>"2"&amp;O5&amp;N6</f>
        <v>21pojedyncza juniorek</v>
      </c>
      <c r="J9" s="11" t="str">
        <f>IF(AE9="","",IF(AE6=2,N7,IF(AE9=2,N10,IF(AE12=2,N13,IF(AE15=2,N16,"")))))</f>
        <v>N3738</v>
      </c>
      <c r="K9" s="11">
        <f>IF(AE9="","",IF(AE6=2,N8,IF(AE9=2,N11,IF(AE12=2,N14,IF(AE15=2,N17,"")))))</f>
        <v>0</v>
      </c>
      <c r="L9" s="11"/>
      <c r="M9" s="67" t="str">
        <f>N6</f>
        <v>pojedyncza juniorek</v>
      </c>
      <c r="O9" s="54"/>
      <c r="P9" s="54"/>
      <c r="Q9" s="68">
        <f>IF(AU9&gt;0,"",IF(A9=0,"",IF(VLOOKUP(A9,'[1]plan gier'!A:S,19,FALSE)="","",VLOOKUP(A9,'[1]plan gier'!A:S,19,FALSE))))</f>
      </c>
      <c r="R9" s="69" t="s">
        <v>16</v>
      </c>
      <c r="S9" s="70">
        <v>32</v>
      </c>
      <c r="T9" s="71">
        <v>2</v>
      </c>
      <c r="U9" s="51">
        <f>IF(AND(N10&lt;&gt;"",N11&lt;&gt;""),CONCATENATE(VLOOKUP(N10,'[1]zawodnicy'!$A:$E,1,FALSE)," ",VLOOKUP(N10,'[1]zawodnicy'!$A:$E,2,FALSE)," ",VLOOKUP(N10,'[1]zawodnicy'!$A:$E,3,FALSE)," - ",VLOOKUP(N10,'[1]zawodnicy'!$A:$E,4,FALSE)),"")</f>
      </c>
      <c r="V9" s="52"/>
      <c r="W9" s="53"/>
      <c r="X9" s="72" t="str">
        <f>IF(SUM(AO14:AP14)=0,"",AP14&amp;":"&amp;AO14)</f>
        <v>13:21</v>
      </c>
      <c r="Y9" s="73"/>
      <c r="Z9" s="74" t="str">
        <f>IF(SUM(AO12:AP12)=0,"",AO12&amp;":"&amp;AP12)</f>
        <v>21:13</v>
      </c>
      <c r="AA9" s="75" t="str">
        <f>IF(SUM(AO10:AP10)=0,"",AO10&amp;":"&amp;AP10)</f>
        <v>21:4</v>
      </c>
      <c r="AB9" s="71" t="str">
        <f>IF(SUM(AW10:AX10,BA10:BD10)=0,"",BE10&amp;":"&amp;BF10)</f>
        <v>112:80</v>
      </c>
      <c r="AC9" s="76" t="str">
        <f>IF(SUM(AW10:AX10,BA10:BD10)=0,"",BG10&amp;":"&amp;BH10)</f>
        <v>4:2</v>
      </c>
      <c r="AD9" s="76" t="str">
        <f>IF(SUM(AW10:AX10,BA10:BD10)=0,"",BI10&amp;":"&amp;BJ10)</f>
        <v>2:1</v>
      </c>
      <c r="AE9" s="77">
        <f>IF(SUM(BI9:BI12)&gt;0,BK10,"")</f>
        <v>2</v>
      </c>
      <c r="AF9" s="13"/>
      <c r="AG9" s="13"/>
      <c r="AH9" s="69" t="s">
        <v>16</v>
      </c>
      <c r="AI9" s="78">
        <f>IF(ISBLANK(S9),"",VLOOKUP(S9,'[1]plan gier'!$X:$AN,12,FALSE))</f>
        <v>21</v>
      </c>
      <c r="AJ9" s="79">
        <f>IF(ISBLANK(S9),"",VLOOKUP(S9,'[1]plan gier'!$X:$AN,13,FALSE))</f>
        <v>13</v>
      </c>
      <c r="AK9" s="79">
        <f>IF(ISBLANK(S9),"",VLOOKUP(S9,'[1]plan gier'!$X:$AN,14,FALSE))</f>
        <v>21</v>
      </c>
      <c r="AL9" s="79">
        <f>IF(ISBLANK(S9),"",VLOOKUP(S9,'[1]plan gier'!$X:$AN,15,FALSE))</f>
        <v>5</v>
      </c>
      <c r="AM9" s="79">
        <f>IF(ISBLANK(S9),"",VLOOKUP(S9,'[1]plan gier'!$X:$AN,16,FALSE))</f>
        <v>0</v>
      </c>
      <c r="AN9" s="79">
        <f>IF(ISBLANK(S9),"",VLOOKUP(S9,'[1]plan gier'!$X:$AN,17,FALSE))</f>
        <v>0</v>
      </c>
      <c r="AO9" s="80">
        <f aca="true" t="shared" si="1" ref="AO9:AT14">IF(AI9="",0,AI9)</f>
        <v>21</v>
      </c>
      <c r="AP9" s="81">
        <f t="shared" si="1"/>
        <v>13</v>
      </c>
      <c r="AQ9" s="81">
        <f t="shared" si="1"/>
        <v>21</v>
      </c>
      <c r="AR9" s="81">
        <f t="shared" si="1"/>
        <v>5</v>
      </c>
      <c r="AS9" s="81">
        <f t="shared" si="1"/>
        <v>0</v>
      </c>
      <c r="AT9" s="82">
        <f t="shared" si="1"/>
        <v>0</v>
      </c>
      <c r="AU9" s="83">
        <f aca="true" t="shared" si="2" ref="AU9:AU14">SUM(AO9:AT9)</f>
        <v>60</v>
      </c>
      <c r="AV9" s="5">
        <v>1</v>
      </c>
      <c r="AW9" s="84"/>
      <c r="AX9" s="85"/>
      <c r="AY9" s="81">
        <f>IF(AI14&gt;AJ14,1,0)+IF(AK14&gt;AL14,1,0)+IF(AM14&gt;AN14,1,0)</f>
        <v>2</v>
      </c>
      <c r="AZ9" s="81">
        <f>AW10</f>
        <v>0</v>
      </c>
      <c r="BA9" s="81">
        <f>IF(AI9&gt;AJ9,1,0)+IF(AK9&gt;AL9,1,0)+IF(AM9&gt;AN9,1,0)</f>
        <v>2</v>
      </c>
      <c r="BB9" s="79">
        <f>AW11</f>
        <v>0</v>
      </c>
      <c r="BC9" s="86">
        <f>IF(AI11&gt;AJ11,1,0)+IF(AK11&gt;AL11,1,0)+IF(AM11&gt;AN11,1,0)</f>
        <v>2</v>
      </c>
      <c r="BD9" s="87">
        <f>AW12</f>
        <v>0</v>
      </c>
      <c r="BE9" s="78">
        <f>AO9+AQ9+AS9+AO11+AQ11+AS11+AO14+AQ14+AS14</f>
        <v>126</v>
      </c>
      <c r="BF9" s="88">
        <f>AP9+AR9+AT9+AP11+AR11+AT11+AP14+AR14+AT14</f>
        <v>68</v>
      </c>
      <c r="BG9" s="78">
        <f>AY9+BA9+BC9</f>
        <v>6</v>
      </c>
      <c r="BH9" s="89">
        <f>AZ9+BB9+BD9</f>
        <v>0</v>
      </c>
      <c r="BI9" s="78">
        <f>IF(AY9&gt;AZ9,1,0)+IF(BA9&gt;BB9,1,0)+IF(BC9&gt;BD9,1,0)</f>
        <v>3</v>
      </c>
      <c r="BJ9" s="89">
        <f>IF(AZ9&gt;AY9,1,0)+IF(BB9&gt;BA9,1,0)+IF(BD9&gt;BC9,1,0)</f>
        <v>0</v>
      </c>
      <c r="BK9" s="90">
        <f>IF(BI9+BJ9=0,"",IF(BL9=MAX(BL9:BL12),1,IF(BL9=LARGE(BL9:BL12,2),2,IF(BL9=MIN(BL9:BL12),4,3))))</f>
        <v>1</v>
      </c>
      <c r="BL9" s="91">
        <f>IF(BI9+BJ9&lt;&gt;0,BI9-BJ9+(BG9-BH9)/100+(BE9-BF9)/10000,-3)</f>
        <v>3.0658</v>
      </c>
    </row>
    <row r="10" spans="1:64" ht="11.25" customHeight="1">
      <c r="A10" s="21">
        <f t="shared" si="0"/>
        <v>33</v>
      </c>
      <c r="B10" s="21" t="str">
        <f>IF(N10="","",N10)</f>
        <v>N3738</v>
      </c>
      <c r="C10" s="21">
        <f>IF(N11="","",N11)</f>
      </c>
      <c r="D10" s="21" t="str">
        <f>IF(N16="","",N16)</f>
        <v>M4756</v>
      </c>
      <c r="E10" s="21">
        <f>IF(N17="","",N17)</f>
      </c>
      <c r="J10" s="11"/>
      <c r="K10" s="21"/>
      <c r="L10" s="21"/>
      <c r="M10" s="67" t="str">
        <f>N6</f>
        <v>pojedyncza juniorek</v>
      </c>
      <c r="N10" s="49" t="s">
        <v>17</v>
      </c>
      <c r="O10" s="50">
        <f>IF(O5&gt;0,(O5&amp;2)*1,"")</f>
        <v>12</v>
      </c>
      <c r="Q10" s="68">
        <f>IF(AU10&gt;0,"",IF(A10=0,"",IF(VLOOKUP(A10,'[1]plan gier'!A:S,19,FALSE)="","",VLOOKUP(A10,'[1]plan gier'!A:S,19,FALSE))))</f>
      </c>
      <c r="R10" s="69" t="s">
        <v>18</v>
      </c>
      <c r="S10" s="70">
        <v>33</v>
      </c>
      <c r="T10" s="40"/>
      <c r="U10" s="51" t="str">
        <f>IF(AND(N10&lt;&gt;"",N11=""),CONCATENATE(VLOOKUP(N10,'[1]zawodnicy'!$A:$E,1,FALSE)," ",VLOOKUP(N10,'[1]zawodnicy'!$A:$E,2,FALSE)," ",VLOOKUP(N10,'[1]zawodnicy'!$A:$E,3,FALSE)," - ",VLOOKUP(N10,'[1]zawodnicy'!$A:$E,4,FALSE)),"")</f>
        <v>N3738 Aneta NIKLAS - ULKS U-2 Lotka Bytów</v>
      </c>
      <c r="V10" s="52"/>
      <c r="W10" s="53"/>
      <c r="X10" s="92" t="str">
        <f>IF(SUM(AQ14:AR14)=0,"",AR14&amp;":"&amp;AQ14)</f>
        <v>15:21</v>
      </c>
      <c r="Y10" s="93"/>
      <c r="Z10" s="45" t="str">
        <f>IF(SUM(AQ12:AR12)=0,"",AQ12&amp;":"&amp;AR12)</f>
        <v>21:15</v>
      </c>
      <c r="AA10" s="94" t="str">
        <f>IF(SUM(AQ10:AR10)=0,"",AQ10&amp;":"&amp;AR10)</f>
        <v>21:6</v>
      </c>
      <c r="AB10" s="40"/>
      <c r="AC10" s="47"/>
      <c r="AD10" s="47"/>
      <c r="AE10" s="48"/>
      <c r="AF10" s="13"/>
      <c r="AG10" s="13"/>
      <c r="AH10" s="69" t="s">
        <v>18</v>
      </c>
      <c r="AI10" s="80">
        <f>IF(ISBLANK(S10),"",VLOOKUP(S10,'[1]plan gier'!$X:$AN,12,FALSE))</f>
        <v>21</v>
      </c>
      <c r="AJ10" s="81">
        <f>IF(ISBLANK(S10),"",VLOOKUP(S10,'[1]plan gier'!$X:$AN,13,FALSE))</f>
        <v>4</v>
      </c>
      <c r="AK10" s="81">
        <f>IF(ISBLANK(S10),"",VLOOKUP(S10,'[1]plan gier'!$X:$AN,14,FALSE))</f>
        <v>21</v>
      </c>
      <c r="AL10" s="81">
        <f>IF(ISBLANK(S10),"",VLOOKUP(S10,'[1]plan gier'!$X:$AN,15,FALSE))</f>
        <v>6</v>
      </c>
      <c r="AM10" s="81">
        <f>IF(ISBLANK(S10),"",VLOOKUP(S10,'[1]plan gier'!$X:$AN,16,FALSE))</f>
        <v>0</v>
      </c>
      <c r="AN10" s="81">
        <f>IF(ISBLANK(S10),"",VLOOKUP(S10,'[1]plan gier'!$X:$AN,17,FALSE))</f>
        <v>0</v>
      </c>
      <c r="AO10" s="95">
        <f t="shared" si="1"/>
        <v>21</v>
      </c>
      <c r="AP10" s="96">
        <f t="shared" si="1"/>
        <v>4</v>
      </c>
      <c r="AQ10" s="96">
        <f t="shared" si="1"/>
        <v>21</v>
      </c>
      <c r="AR10" s="96">
        <f t="shared" si="1"/>
        <v>6</v>
      </c>
      <c r="AS10" s="96">
        <f t="shared" si="1"/>
        <v>0</v>
      </c>
      <c r="AT10" s="97">
        <f t="shared" si="1"/>
        <v>0</v>
      </c>
      <c r="AU10" s="83">
        <f t="shared" si="2"/>
        <v>52</v>
      </c>
      <c r="AV10" s="5">
        <v>2</v>
      </c>
      <c r="AW10" s="95">
        <f>IF(AI14&lt;AJ14,1,0)+IF(AK14&lt;AL14,1,0)+IF(AM14&lt;AN14,1,0)</f>
        <v>0</v>
      </c>
      <c r="AX10" s="96">
        <f>AY9</f>
        <v>2</v>
      </c>
      <c r="AY10" s="98"/>
      <c r="AZ10" s="99"/>
      <c r="BA10" s="96">
        <f>IF(AI12&gt;AJ12,1,0)+IF(AK12&gt;AL12,1,0)+IF(AM12&gt;AN12,1,0)</f>
        <v>2</v>
      </c>
      <c r="BB10" s="96">
        <f>AY11</f>
        <v>0</v>
      </c>
      <c r="BC10" s="100">
        <f>IF(AI10&gt;AJ10,1,0)+IF(AK10&gt;AL10,1,0)+IF(AM10&gt;AN10,1,0)</f>
        <v>2</v>
      </c>
      <c r="BD10" s="101">
        <f>AY12</f>
        <v>0</v>
      </c>
      <c r="BE10" s="95">
        <f>AO10+AQ10+AS10+AO12+AQ12+AS12+AP14+AR14+AT14</f>
        <v>112</v>
      </c>
      <c r="BF10" s="101">
        <f>AP10+AR10+AT10+AP12+AR12+AT12+AO14+AQ14+AS14</f>
        <v>80</v>
      </c>
      <c r="BG10" s="95">
        <f>AW10+BA10+BC10</f>
        <v>4</v>
      </c>
      <c r="BH10" s="97">
        <f>AX10+BB10+BD10</f>
        <v>2</v>
      </c>
      <c r="BI10" s="95">
        <f>IF(AW10&gt;AX10,1,0)+IF(BA10&gt;BB10,1,0)+IF(BC10&gt;BD10,1,0)</f>
        <v>2</v>
      </c>
      <c r="BJ10" s="97">
        <f>IF(AX10&gt;AW10,1,0)+IF(BB10&gt;BA10,1,0)+IF(BD10&gt;BC10,1,0)</f>
        <v>1</v>
      </c>
      <c r="BK10" s="102">
        <f>IF(BI10+BJ10=0,"",IF(BL10=MAX(BL9:BL12),1,IF(BL10=LARGE(BL9:BL12,2),2,IF(BL10=MIN(BL9:BL12),4,3))))</f>
        <v>2</v>
      </c>
      <c r="BL10" s="91">
        <f>IF(BI10+BJ10&lt;&gt;0,BI10-BJ10+(BG10-BH10)/100+(BE10-BF10)/10000,-3)</f>
        <v>1.0232</v>
      </c>
    </row>
    <row r="11" spans="1:64" ht="11.25" customHeight="1">
      <c r="A11" s="21">
        <f t="shared" si="0"/>
        <v>64</v>
      </c>
      <c r="B11" s="21" t="str">
        <f>IF(N7="","",N7)</f>
        <v>P2838</v>
      </c>
      <c r="C11" s="21">
        <f>IF(N8="","",N8)</f>
      </c>
      <c r="D11" s="21" t="str">
        <f>IF(N16="","",N16)</f>
        <v>M4756</v>
      </c>
      <c r="E11" s="21">
        <f>IF(N17="","",N17)</f>
      </c>
      <c r="H11" s="11"/>
      <c r="I11" s="2" t="str">
        <f>"3"&amp;O5&amp;N6</f>
        <v>31pojedyncza juniorek</v>
      </c>
      <c r="J11" s="11" t="str">
        <f>IF(AE12="","",IF(AE6=3,N7,IF(AE9=3,N10,IF(AE12=3,N13,IF(AE15=3,N16,"")))))</f>
        <v>G3752</v>
      </c>
      <c r="K11" s="11">
        <f>IF(AE12="","",IF(AE6=3,N8,IF(AE9=3,N11,IF(AE12=3,N14,IF(AE15=3,N17,"")))))</f>
        <v>0</v>
      </c>
      <c r="L11" s="11"/>
      <c r="M11" s="67" t="str">
        <f>N6</f>
        <v>pojedyncza juniorek</v>
      </c>
      <c r="N11" s="55"/>
      <c r="O11" s="54"/>
      <c r="P11" s="54"/>
      <c r="Q11" s="68">
        <f>IF(AU11&gt;0,"",IF(A11=0,"",IF(VLOOKUP(A11,'[1]plan gier'!A:S,19,FALSE)="","",VLOOKUP(A11,'[1]plan gier'!A:S,19,FALSE))))</f>
      </c>
      <c r="R11" s="69" t="s">
        <v>19</v>
      </c>
      <c r="S11" s="70">
        <v>64</v>
      </c>
      <c r="T11" s="56"/>
      <c r="U11" s="57">
        <f>IF(N11&lt;&gt;"",CONCATENATE(VLOOKUP(N11,'[1]zawodnicy'!$A:$E,1,FALSE)," ",VLOOKUP(N11,'[1]zawodnicy'!$A:$E,2,FALSE)," ",VLOOKUP(N11,'[1]zawodnicy'!$A:$E,3,FALSE)," - ",VLOOKUP(N11,'[1]zawodnicy'!$A:$E,4,FALSE)),"")</f>
      </c>
      <c r="V11" s="58"/>
      <c r="W11" s="59"/>
      <c r="X11" s="103">
        <f>IF(SUM(AS14:AT14)=0,"",AT14&amp;":"&amp;AS14)</f>
      </c>
      <c r="Y11" s="93"/>
      <c r="Z11" s="60">
        <f>IF(SUM(AS12:AT12)=0,"",AS12&amp;":"&amp;AT12)</f>
      </c>
      <c r="AA11" s="104">
        <f>IF(SUM(AS10:AT10)=0,"",AS10&amp;":"&amp;AT10)</f>
      </c>
      <c r="AB11" s="40"/>
      <c r="AC11" s="47"/>
      <c r="AD11" s="47"/>
      <c r="AE11" s="48"/>
      <c r="AF11" s="13"/>
      <c r="AG11" s="13"/>
      <c r="AH11" s="69" t="s">
        <v>19</v>
      </c>
      <c r="AI11" s="80">
        <f>IF(ISBLANK(S11),"",VLOOKUP(S11,'[1]plan gier'!$X:$AN,12,FALSE))</f>
        <v>21</v>
      </c>
      <c r="AJ11" s="81">
        <f>IF(ISBLANK(S11),"",VLOOKUP(S11,'[1]plan gier'!$X:$AN,13,FALSE))</f>
        <v>8</v>
      </c>
      <c r="AK11" s="81">
        <f>IF(ISBLANK(S11),"",VLOOKUP(S11,'[1]plan gier'!$X:$AN,14,FALSE))</f>
        <v>21</v>
      </c>
      <c r="AL11" s="81">
        <f>IF(ISBLANK(S11),"",VLOOKUP(S11,'[1]plan gier'!$X:$AN,15,FALSE))</f>
        <v>14</v>
      </c>
      <c r="AM11" s="81">
        <f>IF(ISBLANK(S11),"",VLOOKUP(S11,'[1]plan gier'!$X:$AN,16,FALSE))</f>
        <v>0</v>
      </c>
      <c r="AN11" s="81">
        <f>IF(ISBLANK(S11),"",VLOOKUP(S11,'[1]plan gier'!$X:$AN,17,FALSE))</f>
        <v>0</v>
      </c>
      <c r="AO11" s="95">
        <f t="shared" si="1"/>
        <v>21</v>
      </c>
      <c r="AP11" s="96">
        <f t="shared" si="1"/>
        <v>8</v>
      </c>
      <c r="AQ11" s="96">
        <f t="shared" si="1"/>
        <v>21</v>
      </c>
      <c r="AR11" s="96">
        <f t="shared" si="1"/>
        <v>14</v>
      </c>
      <c r="AS11" s="96">
        <f t="shared" si="1"/>
        <v>0</v>
      </c>
      <c r="AT11" s="97">
        <f t="shared" si="1"/>
        <v>0</v>
      </c>
      <c r="AU11" s="83">
        <f t="shared" si="2"/>
        <v>64</v>
      </c>
      <c r="AV11" s="5">
        <v>3</v>
      </c>
      <c r="AW11" s="95">
        <f>IF(AI9&lt;AJ9,1,0)+IF(AK9&lt;AL9,1,0)+IF(AM9&lt;AN9,1,0)</f>
        <v>0</v>
      </c>
      <c r="AX11" s="96">
        <f>BA9</f>
        <v>2</v>
      </c>
      <c r="AY11" s="96">
        <f>IF(AI12&lt;AJ12,1,0)+IF(AK12&lt;AL12,1,0)+IF(AM12&lt;AN12,1,0)</f>
        <v>0</v>
      </c>
      <c r="AZ11" s="96">
        <f>BA10</f>
        <v>2</v>
      </c>
      <c r="BA11" s="98"/>
      <c r="BB11" s="99"/>
      <c r="BC11" s="96">
        <f>IF(AI13&gt;AJ13,1,0)+IF(AK13&gt;AL13,1,0)+IF(AM13&gt;AN13,1,0)</f>
        <v>2</v>
      </c>
      <c r="BD11" s="101">
        <f>BA12</f>
        <v>0</v>
      </c>
      <c r="BE11" s="105">
        <f>AP9+AR9+AT9+AP12+AR12+AT12+AO13+AQ13+AS13</f>
        <v>88</v>
      </c>
      <c r="BF11" s="106">
        <f>AO9+AQ9+AS9+AO12+AQ12+AS12+AP13+AR13+AT13</f>
        <v>106</v>
      </c>
      <c r="BG11" s="105">
        <f>AW11+AY11+BC11</f>
        <v>2</v>
      </c>
      <c r="BH11" s="107">
        <f>AX11+AZ11+BD11</f>
        <v>4</v>
      </c>
      <c r="BI11" s="95">
        <f>IF(AW11&gt;AX11,1,0)+IF(AY11&gt;AZ11,1,0)+IF(BC11&gt;BD11,1,0)</f>
        <v>1</v>
      </c>
      <c r="BJ11" s="97">
        <f>IF(AX11&gt;AW11,1,0)+IF(AZ11&gt;AY11,1,0)+IF(BD11&gt;BC11,1,0)</f>
        <v>2</v>
      </c>
      <c r="BK11" s="102">
        <f>IF(BI11+BJ11=0,"",IF(BL11=MAX(BL9:BL12),1,IF(BL11=LARGE(BL9:BL12,2),2,IF(BL11=MIN(BL9:BL12),4,3))))</f>
        <v>3</v>
      </c>
      <c r="BL11" s="91">
        <f>IF(BI11+BJ11&lt;&gt;0,BI11-BJ11+(BG11-BH11)/100+(BE11-BF11)/10000,-3)</f>
        <v>-1.0218</v>
      </c>
    </row>
    <row r="12" spans="1:64" ht="11.25" customHeight="1" thickBot="1">
      <c r="A12" s="21">
        <f t="shared" si="0"/>
        <v>65</v>
      </c>
      <c r="B12" s="21" t="str">
        <f>IF(N10="","",N10)</f>
        <v>N3738</v>
      </c>
      <c r="C12" s="21">
        <f>IF(N11="","",N11)</f>
      </c>
      <c r="D12" s="21" t="str">
        <f>IF(N13="","",N13)</f>
        <v>G3752</v>
      </c>
      <c r="E12" s="21">
        <f>IF(N14="","",N14)</f>
      </c>
      <c r="J12" s="11"/>
      <c r="K12" s="54"/>
      <c r="L12" s="54"/>
      <c r="M12" s="67" t="str">
        <f>N6</f>
        <v>pojedyncza juniorek</v>
      </c>
      <c r="O12" s="54"/>
      <c r="P12" s="54"/>
      <c r="Q12" s="68">
        <f>IF(AU12&gt;0,"",IF(A12=0,"",IF(VLOOKUP(A12,'[1]plan gier'!A:S,19,FALSE)="","",VLOOKUP(A12,'[1]plan gier'!A:S,19,FALSE))))</f>
      </c>
      <c r="R12" s="69" t="s">
        <v>20</v>
      </c>
      <c r="S12" s="70">
        <v>65</v>
      </c>
      <c r="T12" s="71">
        <v>3</v>
      </c>
      <c r="U12" s="51">
        <f>IF(AND(N13&lt;&gt;"",N14&lt;&gt;""),CONCATENATE(VLOOKUP(N13,'[1]zawodnicy'!$A:$E,1,FALSE)," ",VLOOKUP(N13,'[1]zawodnicy'!$A:$E,2,FALSE)," ",VLOOKUP(N13,'[1]zawodnicy'!$A:$E,3,FALSE)," - ",VLOOKUP(N13,'[1]zawodnicy'!$A:$E,4,FALSE)),"")</f>
      </c>
      <c r="V12" s="52"/>
      <c r="W12" s="53"/>
      <c r="X12" s="72" t="str">
        <f>IF(SUM(AO9:AP9)=0,"",AP9&amp;":"&amp;AO9)</f>
        <v>13:21</v>
      </c>
      <c r="Y12" s="74" t="str">
        <f>IF(SUM(AO12:AP12)=0,"",AP12&amp;":"&amp;AO12)</f>
        <v>13:21</v>
      </c>
      <c r="Z12" s="108"/>
      <c r="AA12" s="75" t="str">
        <f>IF(SUM(AO13:AP13)=0,"",AO13&amp;":"&amp;AP13)</f>
        <v>21:8</v>
      </c>
      <c r="AB12" s="71" t="str">
        <f>IF(SUM(AW11:AZ11,BC11:BD11)=0,"",BE11&amp;":"&amp;BF11)</f>
        <v>88:106</v>
      </c>
      <c r="AC12" s="76" t="str">
        <f>IF(SUM(AW11:AZ11,BC11:BD11)=0,"",BG11&amp;":"&amp;BH11)</f>
        <v>2:4</v>
      </c>
      <c r="AD12" s="76" t="str">
        <f>IF(SUM(AW11:AZ11,BC11:BD11)=0,"",BI11&amp;":"&amp;BJ11)</f>
        <v>1:2</v>
      </c>
      <c r="AE12" s="77">
        <f>IF(SUM(BI9:BI12)&gt;0,BK11,"")</f>
        <v>3</v>
      </c>
      <c r="AF12" s="13"/>
      <c r="AG12" s="13"/>
      <c r="AH12" s="69" t="s">
        <v>20</v>
      </c>
      <c r="AI12" s="80">
        <f>IF(ISBLANK(S12),"",VLOOKUP(S12,'[1]plan gier'!$X:$AN,12,FALSE))</f>
        <v>21</v>
      </c>
      <c r="AJ12" s="81">
        <f>IF(ISBLANK(S12),"",VLOOKUP(S12,'[1]plan gier'!$X:$AN,13,FALSE))</f>
        <v>13</v>
      </c>
      <c r="AK12" s="81">
        <f>IF(ISBLANK(S12),"",VLOOKUP(S12,'[1]plan gier'!$X:$AN,14,FALSE))</f>
        <v>21</v>
      </c>
      <c r="AL12" s="81">
        <f>IF(ISBLANK(S12),"",VLOOKUP(S12,'[1]plan gier'!$X:$AN,15,FALSE))</f>
        <v>15</v>
      </c>
      <c r="AM12" s="81">
        <f>IF(ISBLANK(S12),"",VLOOKUP(S12,'[1]plan gier'!$X:$AN,16,FALSE))</f>
        <v>0</v>
      </c>
      <c r="AN12" s="81">
        <f>IF(ISBLANK(S12),"",VLOOKUP(S12,'[1]plan gier'!$X:$AN,17,FALSE))</f>
        <v>0</v>
      </c>
      <c r="AO12" s="95">
        <f t="shared" si="1"/>
        <v>21</v>
      </c>
      <c r="AP12" s="96">
        <f t="shared" si="1"/>
        <v>13</v>
      </c>
      <c r="AQ12" s="96">
        <f t="shared" si="1"/>
        <v>21</v>
      </c>
      <c r="AR12" s="96">
        <f t="shared" si="1"/>
        <v>15</v>
      </c>
      <c r="AS12" s="96">
        <f t="shared" si="1"/>
        <v>0</v>
      </c>
      <c r="AT12" s="97">
        <f t="shared" si="1"/>
        <v>0</v>
      </c>
      <c r="AU12" s="83">
        <f t="shared" si="2"/>
        <v>70</v>
      </c>
      <c r="AV12" s="5">
        <v>4</v>
      </c>
      <c r="AW12" s="109">
        <f>IF(AI11&lt;AJ11,1,0)+IF(AK11&lt;AL11,1,0)+IF(AM11&lt;AN11,1,0)</f>
        <v>0</v>
      </c>
      <c r="AX12" s="110">
        <f>BC9</f>
        <v>2</v>
      </c>
      <c r="AY12" s="110">
        <f>IF(AI10&lt;AJ10,1,0)+IF(AK10&lt;AL10,1,0)+IF(AM10&lt;AN10,1,0)</f>
        <v>0</v>
      </c>
      <c r="AZ12" s="110">
        <f>BC10</f>
        <v>2</v>
      </c>
      <c r="BA12" s="111">
        <f>IF(AI13&lt;AJ13,1,0)+IF(AK13&lt;AL13,1,0)+IF(AM13&lt;AN13,1,0)</f>
        <v>0</v>
      </c>
      <c r="BB12" s="111">
        <f>BC11</f>
        <v>2</v>
      </c>
      <c r="BC12" s="112"/>
      <c r="BD12" s="113"/>
      <c r="BE12" s="114">
        <f>AP10+AR10+AT10+AP11+AR11+AT11+AP13+AR13+AT13</f>
        <v>54</v>
      </c>
      <c r="BF12" s="115">
        <f>AO10+AQ10+AS10+AO11+AQ11+AS11+AO13+AQ13+AS13</f>
        <v>126</v>
      </c>
      <c r="BG12" s="114">
        <f>AW12+AY12+BA12</f>
        <v>0</v>
      </c>
      <c r="BH12" s="116">
        <f>AX12+AZ12+BB12</f>
        <v>6</v>
      </c>
      <c r="BI12" s="114">
        <f>IF(AW12&gt;AX12,1,0)+IF(AY12&gt;AZ12,1,0)+IF(BA12&gt;BB12,1,0)</f>
        <v>0</v>
      </c>
      <c r="BJ12" s="116">
        <f>IF(AX12&gt;AW12,1,0)+IF(AZ12&gt;AY12,1,0)+IF(BB12&gt;BA12,1,0)</f>
        <v>3</v>
      </c>
      <c r="BK12" s="117">
        <f>IF(BI12+BJ12=0,"",IF(BL12=MAX(BL9:BL12),1,IF(BL12=LARGE(BL9:BL12,2),2,IF(BL12=MIN(BL9:BL12),4,3))))</f>
        <v>4</v>
      </c>
      <c r="BL12" s="91">
        <f>IF(BI12+BJ12&lt;&gt;0,BI12-BJ12+(BG12-BH12)/100+(BE12-BF12)/10000,-3)</f>
        <v>-3.0672</v>
      </c>
    </row>
    <row r="13" spans="1:64" ht="11.25" customHeight="1">
      <c r="A13" s="21">
        <f t="shared" si="0"/>
        <v>91</v>
      </c>
      <c r="B13" s="21" t="str">
        <f>IF(N13="","",N13)</f>
        <v>G3752</v>
      </c>
      <c r="C13" s="21">
        <f>IF(N14="","",N14)</f>
      </c>
      <c r="D13" s="21" t="str">
        <f>IF(N16="","",N16)</f>
        <v>M4756</v>
      </c>
      <c r="E13" s="21">
        <f>IF(N17="","",N17)</f>
      </c>
      <c r="H13" s="11"/>
      <c r="I13" s="2" t="str">
        <f>"4"&amp;O5&amp;N6</f>
        <v>41pojedyncza juniorek</v>
      </c>
      <c r="J13" s="11" t="str">
        <f>IF(AE15="","",IF(AE6=4,N7,IF(AE9=4,N10,IF(AE12=4,N13,IF(AE15=4,N16,"")))))</f>
        <v>M4756</v>
      </c>
      <c r="K13" s="11">
        <f>IF(AE15="","",IF(AE6=4,N8,IF(AE9=4,N11,IF(AE12=4,N14,IF(AE15=4,N17,"")))))</f>
        <v>0</v>
      </c>
      <c r="L13" s="11"/>
      <c r="M13" s="67" t="str">
        <f>N6</f>
        <v>pojedyncza juniorek</v>
      </c>
      <c r="N13" s="49" t="s">
        <v>21</v>
      </c>
      <c r="O13" s="50">
        <f>IF(O5&gt;0,(O5&amp;3)*1,"")</f>
        <v>13</v>
      </c>
      <c r="Q13" s="68">
        <f>IF(AU13&gt;0,"",IF(A13=0,"",IF(VLOOKUP(A13,'[1]plan gier'!A:S,19,FALSE)="","",VLOOKUP(A13,'[1]plan gier'!A:S,19,FALSE))))</f>
      </c>
      <c r="R13" s="69" t="s">
        <v>22</v>
      </c>
      <c r="S13" s="70">
        <v>91</v>
      </c>
      <c r="T13" s="40"/>
      <c r="U13" s="51" t="str">
        <f>IF(AND(N13&lt;&gt;"",N14=""),CONCATENATE(VLOOKUP(N13,'[1]zawodnicy'!$A:$E,1,FALSE)," ",VLOOKUP(N13,'[1]zawodnicy'!$A:$E,2,FALSE)," ",VLOOKUP(N13,'[1]zawodnicy'!$A:$E,3,FALSE)," - ",VLOOKUP(N13,'[1]zawodnicy'!$A:$E,4,FALSE)),"")</f>
        <v>G3752 Martyna GOSTOMCZYK - UKSOSIR Badminton Sławno</v>
      </c>
      <c r="V13" s="52"/>
      <c r="W13" s="53"/>
      <c r="X13" s="92" t="str">
        <f>IF(SUM(AQ9:AR9)=0,"",AR9&amp;":"&amp;AQ9)</f>
        <v>5:21</v>
      </c>
      <c r="Y13" s="45" t="str">
        <f>IF(SUM(AQ12:AR12)=0,"",AR12&amp;":"&amp;AQ12)</f>
        <v>15:21</v>
      </c>
      <c r="Z13" s="118"/>
      <c r="AA13" s="94" t="str">
        <f>IF(SUM(AQ13:AR13)=0,"",AQ13&amp;":"&amp;AR13)</f>
        <v>21:14</v>
      </c>
      <c r="AB13" s="40"/>
      <c r="AC13" s="47"/>
      <c r="AD13" s="47"/>
      <c r="AE13" s="48"/>
      <c r="AF13" s="13"/>
      <c r="AG13" s="13"/>
      <c r="AH13" s="69" t="s">
        <v>22</v>
      </c>
      <c r="AI13" s="80">
        <f>IF(ISBLANK(S13),"",VLOOKUP(S13,'[1]plan gier'!$X:$AN,12,FALSE))</f>
        <v>21</v>
      </c>
      <c r="AJ13" s="81">
        <f>IF(ISBLANK(S13),"",VLOOKUP(S13,'[1]plan gier'!$X:$AN,13,FALSE))</f>
        <v>8</v>
      </c>
      <c r="AK13" s="81">
        <f>IF(ISBLANK(S13),"",VLOOKUP(S13,'[1]plan gier'!$X:$AN,14,FALSE))</f>
        <v>21</v>
      </c>
      <c r="AL13" s="81">
        <f>IF(ISBLANK(S13),"",VLOOKUP(S13,'[1]plan gier'!$X:$AN,15,FALSE))</f>
        <v>14</v>
      </c>
      <c r="AM13" s="81">
        <f>IF(ISBLANK(S13),"",VLOOKUP(S13,'[1]plan gier'!$X:$AN,16,FALSE))</f>
        <v>0</v>
      </c>
      <c r="AN13" s="81">
        <f>IF(ISBLANK(S13),"",VLOOKUP(S13,'[1]plan gier'!$X:$AN,17,FALSE))</f>
        <v>0</v>
      </c>
      <c r="AO13" s="95">
        <f t="shared" si="1"/>
        <v>21</v>
      </c>
      <c r="AP13" s="96">
        <f t="shared" si="1"/>
        <v>8</v>
      </c>
      <c r="AQ13" s="96">
        <f t="shared" si="1"/>
        <v>21</v>
      </c>
      <c r="AR13" s="96">
        <f t="shared" si="1"/>
        <v>14</v>
      </c>
      <c r="AS13" s="96">
        <f t="shared" si="1"/>
        <v>0</v>
      </c>
      <c r="AT13" s="97">
        <f t="shared" si="1"/>
        <v>0</v>
      </c>
      <c r="AU13" s="83">
        <f t="shared" si="2"/>
        <v>64</v>
      </c>
      <c r="BE13" s="21">
        <f aca="true" t="shared" si="3" ref="BE13:BJ13">SUM(BE9:BE12)</f>
        <v>380</v>
      </c>
      <c r="BF13" s="21">
        <f t="shared" si="3"/>
        <v>380</v>
      </c>
      <c r="BG13" s="21">
        <f t="shared" si="3"/>
        <v>12</v>
      </c>
      <c r="BH13" s="21">
        <f t="shared" si="3"/>
        <v>12</v>
      </c>
      <c r="BI13" s="21">
        <f t="shared" si="3"/>
        <v>6</v>
      </c>
      <c r="BJ13" s="21">
        <f t="shared" si="3"/>
        <v>6</v>
      </c>
      <c r="BL13" s="22">
        <f>SUM(BL9:BL12)</f>
        <v>0</v>
      </c>
    </row>
    <row r="14" spans="1:47" ht="11.25" customHeight="1" thickBot="1">
      <c r="A14" s="21">
        <f t="shared" si="0"/>
        <v>92</v>
      </c>
      <c r="B14" s="21" t="str">
        <f>IF(N7="","",N7)</f>
        <v>P2838</v>
      </c>
      <c r="C14" s="21">
        <f>IF(N8="","",N8)</f>
      </c>
      <c r="D14" s="21" t="str">
        <f>IF(N10="","",N10)</f>
        <v>N3738</v>
      </c>
      <c r="E14" s="21">
        <f>IF(N11="","",N11)</f>
      </c>
      <c r="J14" s="54"/>
      <c r="K14" s="54"/>
      <c r="L14" s="54"/>
      <c r="M14" s="67" t="str">
        <f>N6</f>
        <v>pojedyncza juniorek</v>
      </c>
      <c r="N14" s="55"/>
      <c r="O14" s="54"/>
      <c r="P14" s="54"/>
      <c r="Q14" s="68">
        <f>IF(AU14&gt;0,"",IF(A14=0,"",IF(VLOOKUP(A14,'[1]plan gier'!A:S,19,FALSE)="","",VLOOKUP(A14,'[1]plan gier'!A:S,19,FALSE))))</f>
      </c>
      <c r="R14" s="69" t="s">
        <v>23</v>
      </c>
      <c r="S14" s="70">
        <v>92</v>
      </c>
      <c r="T14" s="56"/>
      <c r="U14" s="57">
        <f>IF(N14&lt;&gt;"",CONCATENATE(VLOOKUP(N14,'[1]zawodnicy'!$A:$E,1,FALSE)," ",VLOOKUP(N14,'[1]zawodnicy'!$A:$E,2,FALSE)," ",VLOOKUP(N14,'[1]zawodnicy'!$A:$E,3,FALSE)," - ",VLOOKUP(N14,'[1]zawodnicy'!$A:$E,4,FALSE)),"")</f>
      </c>
      <c r="V14" s="58"/>
      <c r="W14" s="59"/>
      <c r="X14" s="103">
        <f>IF(SUM(AS9:AT9)=0,"",AT9&amp;":"&amp;AS9)</f>
      </c>
      <c r="Y14" s="60">
        <f>IF(SUM(AS12:AT12)=0,"",AT12&amp;":"&amp;AS12)</f>
      </c>
      <c r="Z14" s="118"/>
      <c r="AA14" s="104">
        <f>IF(SUM(AS13:AT13)=0,"",AS13&amp;":"&amp;AT13)</f>
      </c>
      <c r="AB14" s="40"/>
      <c r="AC14" s="47"/>
      <c r="AD14" s="47"/>
      <c r="AE14" s="48"/>
      <c r="AF14" s="13"/>
      <c r="AG14" s="13"/>
      <c r="AH14" s="69" t="s">
        <v>23</v>
      </c>
      <c r="AI14" s="109">
        <f>IF(ISBLANK(S14),"",VLOOKUP(S14,'[1]plan gier'!$X:$AN,12,FALSE))</f>
        <v>21</v>
      </c>
      <c r="AJ14" s="110">
        <f>IF(ISBLANK(S14),"",VLOOKUP(S14,'[1]plan gier'!$X:$AN,13,FALSE))</f>
        <v>13</v>
      </c>
      <c r="AK14" s="110">
        <f>IF(ISBLANK(S14),"",VLOOKUP(S14,'[1]plan gier'!$X:$AN,14,FALSE))</f>
        <v>21</v>
      </c>
      <c r="AL14" s="110">
        <f>IF(ISBLANK(S14),"",VLOOKUP(S14,'[1]plan gier'!$X:$AN,15,FALSE))</f>
        <v>15</v>
      </c>
      <c r="AM14" s="110">
        <f>IF(ISBLANK(S14),"",VLOOKUP(S14,'[1]plan gier'!$X:$AN,16,FALSE))</f>
        <v>0</v>
      </c>
      <c r="AN14" s="110">
        <f>IF(ISBLANK(S14),"",VLOOKUP(S14,'[1]plan gier'!$X:$AN,17,FALSE))</f>
        <v>0</v>
      </c>
      <c r="AO14" s="114">
        <f t="shared" si="1"/>
        <v>21</v>
      </c>
      <c r="AP14" s="111">
        <f t="shared" si="1"/>
        <v>13</v>
      </c>
      <c r="AQ14" s="111">
        <f t="shared" si="1"/>
        <v>21</v>
      </c>
      <c r="AR14" s="111">
        <f t="shared" si="1"/>
        <v>15</v>
      </c>
      <c r="AS14" s="111">
        <f t="shared" si="1"/>
        <v>0</v>
      </c>
      <c r="AT14" s="116">
        <f t="shared" si="1"/>
        <v>0</v>
      </c>
      <c r="AU14" s="83">
        <f t="shared" si="2"/>
        <v>70</v>
      </c>
    </row>
    <row r="15" spans="1:47" ht="11.25" customHeight="1">
      <c r="A15" s="2"/>
      <c r="J15" s="54"/>
      <c r="K15" s="54"/>
      <c r="L15" s="54"/>
      <c r="O15" s="54"/>
      <c r="P15" s="54"/>
      <c r="Q15" s="2"/>
      <c r="R15" s="2"/>
      <c r="S15" s="2"/>
      <c r="T15" s="71">
        <v>4</v>
      </c>
      <c r="U15" s="51">
        <f>IF(AND(N16&lt;&gt;"",N17&lt;&gt;""),CONCATENATE(VLOOKUP(N16,'[1]zawodnicy'!$A:$E,1,FALSE)," ",VLOOKUP(N16,'[1]zawodnicy'!$A:$E,2,FALSE)," ",VLOOKUP(N16,'[1]zawodnicy'!$A:$E,3,FALSE)," - ",VLOOKUP(N16,'[1]zawodnicy'!$A:$E,4,FALSE)),"")</f>
      </c>
      <c r="V15" s="52"/>
      <c r="W15" s="53"/>
      <c r="X15" s="72" t="str">
        <f>IF(SUM(AO11:AP11)=0,"",AP11&amp;":"&amp;AO11)</f>
        <v>8:21</v>
      </c>
      <c r="Y15" s="74" t="str">
        <f>IF(SUM(AO10:AP10)=0,"",AP10&amp;":"&amp;AO10)</f>
        <v>4:21</v>
      </c>
      <c r="Z15" s="74" t="str">
        <f>IF(SUM(AO13:AP13)=0,"",AP13&amp;":"&amp;AO13)</f>
        <v>8:21</v>
      </c>
      <c r="AA15" s="119"/>
      <c r="AB15" s="71" t="str">
        <f>IF(SUM(AW12:BB12)=0,"",BE12&amp;":"&amp;BF12)</f>
        <v>54:126</v>
      </c>
      <c r="AC15" s="76" t="str">
        <f>IF(SUM(AW12:BB12)=0,"",BG12&amp;":"&amp;BH12)</f>
        <v>0:6</v>
      </c>
      <c r="AD15" s="76" t="str">
        <f>IF(SUM(AW12:BB12)=0,"",BI12&amp;":"&amp;BJ12)</f>
        <v>0:3</v>
      </c>
      <c r="AE15" s="77">
        <f>IF(SUM(BI9:BI12)&gt;0,BK12,"")</f>
        <v>4</v>
      </c>
      <c r="AF15" s="13"/>
      <c r="AG15" s="13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64" ht="11.25" customHeight="1">
      <c r="A16" s="21"/>
      <c r="B16" s="21"/>
      <c r="C16" s="21"/>
      <c r="D16" s="21"/>
      <c r="E16" s="21"/>
      <c r="H16" s="11"/>
      <c r="J16" s="21"/>
      <c r="K16" s="21"/>
      <c r="L16" s="21"/>
      <c r="N16" s="49" t="s">
        <v>24</v>
      </c>
      <c r="O16" s="50">
        <f>IF(O5&gt;0,(O5&amp;4)*1,"")</f>
        <v>14</v>
      </c>
      <c r="Q16" s="120"/>
      <c r="R16" s="120"/>
      <c r="S16" s="120"/>
      <c r="T16" s="40"/>
      <c r="U16" s="51" t="str">
        <f>IF(AND(N16&lt;&gt;"",N17=""),CONCATENATE(VLOOKUP(N16,'[1]zawodnicy'!$A:$E,1,FALSE)," ",VLOOKUP(N16,'[1]zawodnicy'!$A:$E,2,FALSE)," ",VLOOKUP(N16,'[1]zawodnicy'!$A:$E,3,FALSE)," - ",VLOOKUP(N16,'[1]zawodnicy'!$A:$E,4,FALSE)),"")</f>
        <v>M4756 Emilia MIERZEJEWSKA - UKSOSIR Badminton Sławno</v>
      </c>
      <c r="V16" s="52"/>
      <c r="W16" s="53"/>
      <c r="X16" s="92" t="str">
        <f>IF(SUM(AQ11:AR11)=0,"",AR11&amp;":"&amp;AQ11)</f>
        <v>14:21</v>
      </c>
      <c r="Y16" s="45" t="str">
        <f>IF(SUM(AQ10:AR10)=0,"",AR10&amp;":"&amp;AQ10)</f>
        <v>6:21</v>
      </c>
      <c r="Z16" s="45" t="str">
        <f>IF(SUM(AQ13:AR13)=0,"",AR13&amp;":"&amp;AQ13)</f>
        <v>14:21</v>
      </c>
      <c r="AA16" s="121"/>
      <c r="AB16" s="40"/>
      <c r="AC16" s="47"/>
      <c r="AD16" s="47"/>
      <c r="AE16" s="48"/>
      <c r="AF16" s="13"/>
      <c r="AG16" s="13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1.25" customHeight="1" thickBot="1">
      <c r="A17" s="2"/>
      <c r="J17" s="54"/>
      <c r="K17" s="54"/>
      <c r="L17" s="54"/>
      <c r="N17" s="55"/>
      <c r="O17" s="54"/>
      <c r="P17" s="54"/>
      <c r="Q17" s="2"/>
      <c r="R17" s="2"/>
      <c r="S17" s="2"/>
      <c r="T17" s="122"/>
      <c r="U17" s="123">
        <f>IF(N17&lt;&gt;"",CONCATENATE(VLOOKUP(N17,'[1]zawodnicy'!$A:$E,1,FALSE)," ",VLOOKUP(N17,'[1]zawodnicy'!$A:$E,2,FALSE)," ",VLOOKUP(N17,'[1]zawodnicy'!$A:$E,3,FALSE)," - ",VLOOKUP(N17,'[1]zawodnicy'!$A:$E,4,FALSE)),"")</f>
      </c>
      <c r="V17" s="124"/>
      <c r="W17" s="125"/>
      <c r="X17" s="126">
        <f>IF(SUM(AS11:AT11)=0,"",AT11&amp;":"&amp;AS11)</f>
      </c>
      <c r="Y17" s="127">
        <f>IF(SUM(AS10:AT10)=0,"",AT10&amp;":"&amp;AS10)</f>
      </c>
      <c r="Z17" s="127">
        <f>IF(SUM(AS13:AT13)=0,"",AT13&amp;":"&amp;AS13)</f>
      </c>
      <c r="AA17" s="128"/>
      <c r="AB17" s="122"/>
      <c r="AC17" s="129"/>
      <c r="AD17" s="129"/>
      <c r="AE17" s="130"/>
      <c r="AF17" s="13"/>
      <c r="AG17" s="13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ht="11.25" customHeight="1" thickBot="1"/>
    <row r="19" spans="14:33" ht="11.25" customHeight="1" thickBot="1">
      <c r="N19" s="12"/>
      <c r="O19" s="24">
        <v>2</v>
      </c>
      <c r="Q19" s="20" t="str">
        <f>"Grupa "&amp;O19&amp;"."</f>
        <v>Grupa 2.</v>
      </c>
      <c r="R19" s="20"/>
      <c r="S19" s="20"/>
      <c r="T19" s="25" t="s">
        <v>2</v>
      </c>
      <c r="U19" s="26" t="s">
        <v>3</v>
      </c>
      <c r="V19" s="27"/>
      <c r="W19" s="28"/>
      <c r="X19" s="25">
        <v>1</v>
      </c>
      <c r="Y19" s="30">
        <v>2</v>
      </c>
      <c r="Z19" s="131">
        <v>3</v>
      </c>
      <c r="AA19" s="132" t="s">
        <v>4</v>
      </c>
      <c r="AB19" s="34" t="s">
        <v>5</v>
      </c>
      <c r="AC19" s="34" t="s">
        <v>6</v>
      </c>
      <c r="AD19" s="133" t="s">
        <v>7</v>
      </c>
      <c r="AE19" s="2"/>
      <c r="AF19" s="13"/>
      <c r="AG19" s="13"/>
    </row>
    <row r="20" spans="10:46" ht="11.25" customHeight="1">
      <c r="J20" s="54"/>
      <c r="K20" s="54"/>
      <c r="L20" s="54"/>
      <c r="N20" s="37" t="s">
        <v>0</v>
      </c>
      <c r="Q20" s="38" t="s">
        <v>10</v>
      </c>
      <c r="R20" s="38"/>
      <c r="S20" s="39" t="s">
        <v>11</v>
      </c>
      <c r="T20" s="134">
        <v>1</v>
      </c>
      <c r="U20" s="41">
        <f>IF(AND(N21&lt;&gt;"",N22&lt;&gt;""),CONCATENATE(VLOOKUP(N21,'[1]zawodnicy'!$A:$E,1,FALSE)," ",VLOOKUP(N21,'[1]zawodnicy'!$A:$E,2,FALSE)," ",VLOOKUP(N21,'[1]zawodnicy'!$A:$E,3,FALSE)," - ",VLOOKUP(N21,'[1]zawodnicy'!$A:$E,4,FALSE)),"")</f>
      </c>
      <c r="V20" s="42"/>
      <c r="W20" s="43"/>
      <c r="X20" s="135"/>
      <c r="Y20" s="136" t="str">
        <f>IF(SUM(AO25:AP25)=0,"",AO25&amp;":"&amp;AP25)</f>
        <v>21:12</v>
      </c>
      <c r="Z20" s="137" t="str">
        <f>IF(SUM(AO23:AP23)=0,"",AO23&amp;":"&amp;AP23)</f>
        <v>20:22</v>
      </c>
      <c r="AA20" s="138" t="str">
        <f>IF(SUM(AY23:BB23)=0,"",BE23&amp;":"&amp;BF23)</f>
        <v>104:88</v>
      </c>
      <c r="AB20" s="139" t="str">
        <f>IF(SUM(AY23:BB23)=0,"",BG23&amp;":"&amp;BH23)</f>
        <v>2:3</v>
      </c>
      <c r="AC20" s="139" t="str">
        <f>IF(SUM(AY23:BB23)=0,"",BI23&amp;":"&amp;BJ23)</f>
        <v>1:1</v>
      </c>
      <c r="AD20" s="140">
        <f>IF(SUM(BI23:BI25)&gt;0,BK23,"")</f>
        <v>2</v>
      </c>
      <c r="AE20" s="2"/>
      <c r="AF20" s="13"/>
      <c r="AG20" s="13"/>
      <c r="AH20" s="15"/>
      <c r="AI20" s="36" t="s">
        <v>8</v>
      </c>
      <c r="AJ20" s="36"/>
      <c r="AK20" s="36"/>
      <c r="AL20" s="36"/>
      <c r="AM20" s="36"/>
      <c r="AN20" s="36"/>
      <c r="AO20" s="36" t="s">
        <v>9</v>
      </c>
      <c r="AP20" s="36"/>
      <c r="AQ20" s="36"/>
      <c r="AR20" s="36"/>
      <c r="AS20" s="36"/>
      <c r="AT20" s="36"/>
    </row>
    <row r="21" spans="9:60" ht="11.25" customHeight="1" thickBot="1">
      <c r="I21" s="2" t="str">
        <f>"1"&amp;O19&amp;N20</f>
        <v>12pojedyncza juniorek</v>
      </c>
      <c r="J21" s="11" t="str">
        <f>IF(AD20="","",IF(AD20=1,N21,IF(AD23=1,N24,IF(AD26=1,N27,""))))</f>
        <v>M2837</v>
      </c>
      <c r="K21" s="11">
        <f>IF(AD20="","",IF(AD20=1,N22,IF(AD23=1,N25,IF(AD26=1,N28,""))))</f>
        <v>0</v>
      </c>
      <c r="L21" s="11"/>
      <c r="N21" s="49" t="s">
        <v>25</v>
      </c>
      <c r="O21" s="50">
        <f>IF(O19&gt;0,(O19&amp;1)*1,"")</f>
        <v>21</v>
      </c>
      <c r="Q21" s="38"/>
      <c r="R21" s="38"/>
      <c r="S21" s="39"/>
      <c r="T21" s="40"/>
      <c r="U21" s="51" t="str">
        <f>IF(AND(N21&lt;&gt;"",N22=""),CONCATENATE(VLOOKUP(N21,'[1]zawodnicy'!$A:$E,1,FALSE)," ",VLOOKUP(N21,'[1]zawodnicy'!$A:$E,2,FALSE)," ",VLOOKUP(N21,'[1]zawodnicy'!$A:$E,3,FALSE)," - ",VLOOKUP(N21,'[1]zawodnicy'!$A:$E,4,FALSE)),"")</f>
        <v>K3437 Kornelia KOWALCZYK - UKS Kometa Sianów</v>
      </c>
      <c r="V21" s="52"/>
      <c r="W21" s="53"/>
      <c r="X21" s="44"/>
      <c r="Y21" s="45" t="str">
        <f>IF(SUM(AQ25:AR25)=0,"",AQ25&amp;":"&amp;AR25)</f>
        <v>20:22</v>
      </c>
      <c r="Z21" s="94" t="str">
        <f>IF(SUM(AQ23:AR23)=0,"",AQ23&amp;":"&amp;AR23)</f>
        <v>22:24</v>
      </c>
      <c r="AA21" s="141"/>
      <c r="AB21" s="47"/>
      <c r="AC21" s="47"/>
      <c r="AD21" s="48"/>
      <c r="AE21" s="2"/>
      <c r="AF21" s="13"/>
      <c r="AG21" s="13"/>
      <c r="AH21" s="15"/>
      <c r="BE21" s="21">
        <f>SUM(BE23:BE25)</f>
        <v>258</v>
      </c>
      <c r="BF21" s="21">
        <f>SUM(BF23:BF25)</f>
        <v>258</v>
      </c>
      <c r="BG21" s="21">
        <f>SUM(BG23:BG25)</f>
        <v>7</v>
      </c>
      <c r="BH21" s="21">
        <f>SUM(BH23:BH25)</f>
        <v>7</v>
      </c>
    </row>
    <row r="22" spans="10:64" ht="11.25" customHeight="1" thickBot="1">
      <c r="J22" s="11"/>
      <c r="K22" s="54"/>
      <c r="L22" s="54"/>
      <c r="N22" s="55"/>
      <c r="O22" s="54"/>
      <c r="P22" s="54"/>
      <c r="Q22" s="38"/>
      <c r="R22" s="38"/>
      <c r="S22" s="39"/>
      <c r="T22" s="56"/>
      <c r="U22" s="57">
        <f>IF(N22&lt;&gt;"",CONCATENATE(VLOOKUP(N22,'[1]zawodnicy'!$A:$E,1,FALSE)," ",VLOOKUP(N22,'[1]zawodnicy'!$A:$E,2,FALSE)," ",VLOOKUP(N22,'[1]zawodnicy'!$A:$E,3,FALSE)," - ",VLOOKUP(N22,'[1]zawodnicy'!$A:$E,4,FALSE)),"")</f>
      </c>
      <c r="V22" s="58"/>
      <c r="W22" s="59"/>
      <c r="X22" s="44"/>
      <c r="Y22" s="60" t="str">
        <f>IF(SUM(AS25:AT25)=0,"",AS25&amp;":"&amp;AT25)</f>
        <v>21:8</v>
      </c>
      <c r="Z22" s="104">
        <f>IF(SUM(AS23:AT23)=0,"",AS23&amp;":"&amp;AT23)</f>
      </c>
      <c r="AA22" s="142"/>
      <c r="AB22" s="143"/>
      <c r="AC22" s="143"/>
      <c r="AD22" s="144"/>
      <c r="AE22" s="2"/>
      <c r="AF22" s="13"/>
      <c r="AG22" s="13"/>
      <c r="AH22" s="15"/>
      <c r="AI22" s="145" t="s">
        <v>13</v>
      </c>
      <c r="AJ22" s="146"/>
      <c r="AK22" s="65" t="s">
        <v>14</v>
      </c>
      <c r="AL22" s="146"/>
      <c r="AM22" s="65" t="s">
        <v>15</v>
      </c>
      <c r="AN22" s="147"/>
      <c r="AO22" s="145" t="s">
        <v>13</v>
      </c>
      <c r="AP22" s="146"/>
      <c r="AQ22" s="65" t="s">
        <v>14</v>
      </c>
      <c r="AR22" s="146"/>
      <c r="AS22" s="65" t="s">
        <v>15</v>
      </c>
      <c r="AT22" s="146"/>
      <c r="AU22" s="13"/>
      <c r="AV22" s="13"/>
      <c r="AW22" s="145">
        <v>1</v>
      </c>
      <c r="AX22" s="146"/>
      <c r="AY22" s="65">
        <v>2</v>
      </c>
      <c r="AZ22" s="146"/>
      <c r="BA22" s="65">
        <v>3</v>
      </c>
      <c r="BB22" s="147"/>
      <c r="BE22" s="145" t="s">
        <v>4</v>
      </c>
      <c r="BF22" s="147"/>
      <c r="BG22" s="145" t="s">
        <v>5</v>
      </c>
      <c r="BH22" s="147"/>
      <c r="BI22" s="145" t="s">
        <v>6</v>
      </c>
      <c r="BJ22" s="147"/>
      <c r="BK22" s="66" t="s">
        <v>7</v>
      </c>
      <c r="BL22" s="22">
        <f>SUM(BL23:BL25)</f>
        <v>0</v>
      </c>
    </row>
    <row r="23" spans="1:64" ht="11.25" customHeight="1">
      <c r="A23" s="21">
        <f>S23</f>
        <v>34</v>
      </c>
      <c r="B23" s="2" t="str">
        <f>IF(N21="","",N21)</f>
        <v>K3437</v>
      </c>
      <c r="C23" s="2">
        <f>IF(N22="","",N22)</f>
      </c>
      <c r="D23" s="2" t="str">
        <f>IF(N27="","",N27)</f>
        <v>M2837</v>
      </c>
      <c r="E23" s="2">
        <f>IF(N28="","",N28)</f>
      </c>
      <c r="I23" s="2" t="str">
        <f>"2"&amp;O19&amp;N20</f>
        <v>22pojedyncza juniorek</v>
      </c>
      <c r="J23" s="11" t="str">
        <f>IF(AD23="","",IF(AD20=2,N21,IF(AD23=2,N24,IF(AD26=2,N27,""))))</f>
        <v>K3437</v>
      </c>
      <c r="K23" s="11">
        <f>IF(AD23="","",IF(AD20=2,N22,IF(AD23=2,N25,IF(AD26=2,N28,""))))</f>
        <v>0</v>
      </c>
      <c r="M23" s="67" t="str">
        <f>N20</f>
        <v>pojedyncza juniorek</v>
      </c>
      <c r="O23" s="54"/>
      <c r="P23" s="54"/>
      <c r="Q23" s="68">
        <f>IF(AU23&gt;0,"",IF(A23=0,"",IF(VLOOKUP(A23,'[1]plan gier'!A:S,19,FALSE)="","",VLOOKUP(A23,'[1]plan gier'!A:S,19,FALSE))))</f>
      </c>
      <c r="R23" s="69" t="s">
        <v>16</v>
      </c>
      <c r="S23" s="148">
        <v>34</v>
      </c>
      <c r="T23" s="71">
        <v>2</v>
      </c>
      <c r="U23" s="51">
        <f>IF(AND(N24&lt;&gt;"",N25&lt;&gt;""),CONCATENATE(VLOOKUP(N24,'[1]zawodnicy'!$A:$E,1,FALSE)," ",VLOOKUP(N24,'[1]zawodnicy'!$A:$E,2,FALSE)," ",VLOOKUP(N24,'[1]zawodnicy'!$A:$E,3,FALSE)," - ",VLOOKUP(N24,'[1]zawodnicy'!$A:$E,4,FALSE)),"")</f>
      </c>
      <c r="V23" s="52"/>
      <c r="W23" s="53"/>
      <c r="X23" s="72" t="str">
        <f>IF(SUM(AO25:AP25)=0,"",AP25&amp;":"&amp;AO25)</f>
        <v>12:21</v>
      </c>
      <c r="Y23" s="108"/>
      <c r="Z23" s="75" t="str">
        <f>IF(SUM(AO24:AP24)=0,"",AO24&amp;":"&amp;AP24)</f>
        <v>7:21</v>
      </c>
      <c r="AA23" s="149" t="str">
        <f>IF(SUM(AW24:AX24,BA24:BB24)=0,"",BE24&amp;":"&amp;BF24)</f>
        <v>66:104</v>
      </c>
      <c r="AB23" s="76" t="str">
        <f>IF(SUM(AW24:AX24,BA24:BB24)=0,"",BG24&amp;":"&amp;BH24)</f>
        <v>1:4</v>
      </c>
      <c r="AC23" s="76" t="str">
        <f>IF(SUM(AW24:AX24,BA24:BB24)=0,"",BI24&amp;":"&amp;BJ24)</f>
        <v>0:2</v>
      </c>
      <c r="AD23" s="77">
        <f>IF(SUM(BI23:BI25)&gt;0,BK24,"")</f>
        <v>3</v>
      </c>
      <c r="AE23" s="2"/>
      <c r="AF23" s="13"/>
      <c r="AG23" s="13"/>
      <c r="AH23" s="69" t="s">
        <v>16</v>
      </c>
      <c r="AI23" s="80">
        <f>IF(ISBLANK(S23),"",VLOOKUP(S23,'[1]plan gier'!$X:$AN,12,FALSE))</f>
        <v>20</v>
      </c>
      <c r="AJ23" s="81">
        <f>IF(ISBLANK(S23),"",VLOOKUP(S23,'[1]plan gier'!$X:$AN,13,FALSE))</f>
        <v>22</v>
      </c>
      <c r="AK23" s="81">
        <f>IF(ISBLANK(S23),"",VLOOKUP(S23,'[1]plan gier'!$X:$AN,14,FALSE))</f>
        <v>22</v>
      </c>
      <c r="AL23" s="81">
        <f>IF(ISBLANK(S23),"",VLOOKUP(S23,'[1]plan gier'!$X:$AN,15,FALSE))</f>
        <v>24</v>
      </c>
      <c r="AM23" s="81">
        <f>IF(ISBLANK(S23),"",VLOOKUP(S23,'[1]plan gier'!$X:$AN,16,FALSE))</f>
        <v>0</v>
      </c>
      <c r="AN23" s="81">
        <f>IF(ISBLANK(S23),"",VLOOKUP(S23,'[1]plan gier'!$X:$AN,17,FALSE))</f>
        <v>0</v>
      </c>
      <c r="AO23" s="150">
        <f aca="true" t="shared" si="4" ref="AO23:AT25">IF(AI23="",0,AI23)</f>
        <v>20</v>
      </c>
      <c r="AP23" s="79">
        <f t="shared" si="4"/>
        <v>22</v>
      </c>
      <c r="AQ23" s="151">
        <f t="shared" si="4"/>
        <v>22</v>
      </c>
      <c r="AR23" s="79">
        <f t="shared" si="4"/>
        <v>24</v>
      </c>
      <c r="AS23" s="151">
        <f t="shared" si="4"/>
        <v>0</v>
      </c>
      <c r="AT23" s="79">
        <f t="shared" si="4"/>
        <v>0</v>
      </c>
      <c r="AU23" s="152">
        <f>SUM(AO23:AT23)</f>
        <v>88</v>
      </c>
      <c r="AV23" s="14">
        <v>1</v>
      </c>
      <c r="AW23" s="153"/>
      <c r="AX23" s="154"/>
      <c r="AY23" s="81">
        <f>IF(AI25&gt;AJ25,1,0)+IF(AK25&gt;AL25,1,0)+IF(AM25&gt;AN25,1,0)</f>
        <v>2</v>
      </c>
      <c r="AZ23" s="81">
        <f>AW24</f>
        <v>1</v>
      </c>
      <c r="BA23" s="81">
        <f>IF(AI23&gt;AJ23,1,0)+IF(AK23&gt;AL23,1,0)+IF(AM23&gt;AN23,1,0)</f>
        <v>0</v>
      </c>
      <c r="BB23" s="82">
        <f>AW25</f>
        <v>2</v>
      </c>
      <c r="BE23" s="80">
        <f>AO23+AQ23+AS23+AO25+AQ25+AS25</f>
        <v>104</v>
      </c>
      <c r="BF23" s="82">
        <f>AP23+AR23+AT23+AP25+AR25+AT25</f>
        <v>88</v>
      </c>
      <c r="BG23" s="80">
        <f>AY23+BA23</f>
        <v>2</v>
      </c>
      <c r="BH23" s="82">
        <f>AZ23+BB23</f>
        <v>3</v>
      </c>
      <c r="BI23" s="80">
        <f>IF(AY23&gt;AZ23,1,0)+IF(BA23&gt;BB23,1,0)</f>
        <v>1</v>
      </c>
      <c r="BJ23" s="87">
        <f>IF(AZ23&gt;AY23,1,0)+IF(BB23&gt;BA23,1,0)</f>
        <v>1</v>
      </c>
      <c r="BK23" s="155">
        <f>IF(BI23+BJ23=0,"",IF(BL23=MAX(BL23:BL25),1,IF(BL23=MIN(BL23:BL25),3,2)))</f>
        <v>2</v>
      </c>
      <c r="BL23" s="22">
        <f>IF(BI23+BJ23&lt;&gt;0,BI23-BJ23+(BG23-BH23)/100+(BE23-BF23)/10000,-2)</f>
        <v>-0.0084</v>
      </c>
    </row>
    <row r="24" spans="1:64" ht="11.25" customHeight="1">
      <c r="A24" s="21">
        <f>S24</f>
        <v>66</v>
      </c>
      <c r="B24" s="2" t="str">
        <f>IF(N24="","",N24)</f>
        <v>R3741</v>
      </c>
      <c r="C24" s="2">
        <f>IF(N25="","",N25)</f>
      </c>
      <c r="D24" s="2" t="str">
        <f>IF(N27="","",N27)</f>
        <v>M2837</v>
      </c>
      <c r="E24" s="2">
        <f>IF(N28="","",N28)</f>
      </c>
      <c r="J24" s="11"/>
      <c r="K24" s="21"/>
      <c r="M24" s="67" t="str">
        <f>N20</f>
        <v>pojedyncza juniorek</v>
      </c>
      <c r="N24" s="49" t="s">
        <v>26</v>
      </c>
      <c r="O24" s="50">
        <f>IF(O19&gt;0,(O19&amp;2)*1,"")</f>
        <v>22</v>
      </c>
      <c r="Q24" s="68">
        <f>IF(AU24&gt;0,"",IF(A24=0,"",IF(VLOOKUP(A24,'[1]plan gier'!A:S,19,FALSE)="","",VLOOKUP(A24,'[1]plan gier'!A:S,19,FALSE))))</f>
      </c>
      <c r="R24" s="69" t="s">
        <v>20</v>
      </c>
      <c r="S24" s="148">
        <v>66</v>
      </c>
      <c r="T24" s="40"/>
      <c r="U24" s="51" t="str">
        <f>IF(AND(N24&lt;&gt;"",N25=""),CONCATENATE(VLOOKUP(N24,'[1]zawodnicy'!$A:$E,1,FALSE)," ",VLOOKUP(N24,'[1]zawodnicy'!$A:$E,2,FALSE)," ",VLOOKUP(N24,'[1]zawodnicy'!$A:$E,3,FALSE)," - ",VLOOKUP(N24,'[1]zawodnicy'!$A:$E,4,FALSE)),"")</f>
        <v>R3741 Paula ROMAN - UKSOSIR Badminton Sławno</v>
      </c>
      <c r="V24" s="52"/>
      <c r="W24" s="53"/>
      <c r="X24" s="92" t="str">
        <f>IF(SUM(AQ25:AR25)=0,"",AR25&amp;":"&amp;AQ25)</f>
        <v>22:20</v>
      </c>
      <c r="Y24" s="118"/>
      <c r="Z24" s="94" t="str">
        <f>IF(SUM(AQ24:AR24)=0,"",AQ24&amp;":"&amp;AR24)</f>
        <v>17:21</v>
      </c>
      <c r="AA24" s="141"/>
      <c r="AB24" s="47"/>
      <c r="AC24" s="47"/>
      <c r="AD24" s="48"/>
      <c r="AE24" s="2"/>
      <c r="AF24" s="13"/>
      <c r="AG24" s="13"/>
      <c r="AH24" s="69" t="s">
        <v>20</v>
      </c>
      <c r="AI24" s="95">
        <f>IF(ISBLANK(S24),"",VLOOKUP(S24,'[1]plan gier'!$X:$AN,12,FALSE))</f>
        <v>7</v>
      </c>
      <c r="AJ24" s="96">
        <f>IF(ISBLANK(S24),"",VLOOKUP(S24,'[1]plan gier'!$X:$AN,13,FALSE))</f>
        <v>21</v>
      </c>
      <c r="AK24" s="96">
        <f>IF(ISBLANK(S24),"",VLOOKUP(S24,'[1]plan gier'!$X:$AN,14,FALSE))</f>
        <v>17</v>
      </c>
      <c r="AL24" s="96">
        <f>IF(ISBLANK(S24),"",VLOOKUP(S24,'[1]plan gier'!$X:$AN,15,FALSE))</f>
        <v>21</v>
      </c>
      <c r="AM24" s="96">
        <f>IF(ISBLANK(S24),"",VLOOKUP(S24,'[1]plan gier'!$X:$AN,16,FALSE))</f>
        <v>0</v>
      </c>
      <c r="AN24" s="96">
        <f>IF(ISBLANK(S24),"",VLOOKUP(S24,'[1]plan gier'!$X:$AN,17,FALSE))</f>
        <v>0</v>
      </c>
      <c r="AO24" s="156">
        <f t="shared" si="4"/>
        <v>7</v>
      </c>
      <c r="AP24" s="96">
        <f t="shared" si="4"/>
        <v>21</v>
      </c>
      <c r="AQ24" s="157">
        <f t="shared" si="4"/>
        <v>17</v>
      </c>
      <c r="AR24" s="96">
        <f t="shared" si="4"/>
        <v>21</v>
      </c>
      <c r="AS24" s="157">
        <f t="shared" si="4"/>
        <v>0</v>
      </c>
      <c r="AT24" s="96">
        <f t="shared" si="4"/>
        <v>0</v>
      </c>
      <c r="AU24" s="152">
        <f>SUM(AO24:AT24)</f>
        <v>66</v>
      </c>
      <c r="AV24" s="14">
        <v>2</v>
      </c>
      <c r="AW24" s="95">
        <f>IF(AI25&lt;AJ25,1,0)+IF(AK25&lt;AL25,1,0)+IF(AM25&lt;AN25,1,0)</f>
        <v>1</v>
      </c>
      <c r="AX24" s="96">
        <f>AY23</f>
        <v>2</v>
      </c>
      <c r="AY24" s="158"/>
      <c r="AZ24" s="159"/>
      <c r="BA24" s="96">
        <f>IF(AI24&gt;AJ24,1,0)+IF(AK24&gt;AL24,1,0)+IF(AM24&gt;AN24,1,0)</f>
        <v>0</v>
      </c>
      <c r="BB24" s="97">
        <f>AY25</f>
        <v>2</v>
      </c>
      <c r="BE24" s="95">
        <f>AO24+AQ24+AS24+AP25+AR25+AT25</f>
        <v>66</v>
      </c>
      <c r="BF24" s="97">
        <f>AP24+AR24+AT24+AO25+AQ25+AS25</f>
        <v>104</v>
      </c>
      <c r="BG24" s="95">
        <f>AW24+BA24</f>
        <v>1</v>
      </c>
      <c r="BH24" s="97">
        <f>AX24+BB24</f>
        <v>4</v>
      </c>
      <c r="BI24" s="95">
        <f>IF(AW24&gt;AX24,1,0)+IF(BA24&gt;BB24,1,0)</f>
        <v>0</v>
      </c>
      <c r="BJ24" s="101">
        <f>IF(AX24&gt;AW24,1,0)+IF(BB24&gt;BA24,1,0)</f>
        <v>2</v>
      </c>
      <c r="BK24" s="102">
        <f>IF(BI24+BJ24=0,"",IF(BL24=MAX(BL23:BL25),1,IF(BL24=MIN(BL23:BL25),3,2)))</f>
        <v>3</v>
      </c>
      <c r="BL24" s="22">
        <f>IF(BI24+BJ24&lt;&gt;0,BI24-BJ24+(BG24-BH24)/100+(BE24-BF24)/10000,-2)</f>
        <v>-2.0338</v>
      </c>
    </row>
    <row r="25" spans="1:64" ht="11.25" customHeight="1" thickBot="1">
      <c r="A25" s="21">
        <f>S25</f>
        <v>93</v>
      </c>
      <c r="B25" s="2" t="str">
        <f>IF(N21="","",N21)</f>
        <v>K3437</v>
      </c>
      <c r="C25" s="2">
        <f>IF(N22="","",N22)</f>
      </c>
      <c r="D25" s="2" t="str">
        <f>IF(N24="","",N24)</f>
        <v>R3741</v>
      </c>
      <c r="E25" s="2">
        <f>IF(N25="","",N25)</f>
      </c>
      <c r="I25" s="2" t="str">
        <f>"3"&amp;O19&amp;N20</f>
        <v>32pojedyncza juniorek</v>
      </c>
      <c r="J25" s="11" t="str">
        <f>IF(AD26="","",IF(AD20=3,N21,IF(AD23=3,N24,IF(AD26=3,N27,""))))</f>
        <v>R3741</v>
      </c>
      <c r="K25" s="11">
        <f>IF(AD26="","",IF(AD20=3,N22,IF(AD23=3,N25,IF(AD26=3,N28,""))))</f>
        <v>0</v>
      </c>
      <c r="M25" s="67" t="str">
        <f>N20</f>
        <v>pojedyncza juniorek</v>
      </c>
      <c r="N25" s="55"/>
      <c r="O25" s="54"/>
      <c r="P25" s="54"/>
      <c r="Q25" s="68">
        <f>IF(AU25&gt;0,"",IF(A25=0,"",IF(VLOOKUP(A25,'[1]plan gier'!A:S,19,FALSE)="","",VLOOKUP(A25,'[1]plan gier'!A:S,19,FALSE))))</f>
      </c>
      <c r="R25" s="160" t="s">
        <v>23</v>
      </c>
      <c r="S25" s="148">
        <v>93</v>
      </c>
      <c r="T25" s="56"/>
      <c r="U25" s="57">
        <f>IF(N25&lt;&gt;"",CONCATENATE(VLOOKUP(N25,'[1]zawodnicy'!$A:$E,1,FALSE)," ",VLOOKUP(N25,'[1]zawodnicy'!$A:$E,2,FALSE)," ",VLOOKUP(N25,'[1]zawodnicy'!$A:$E,3,FALSE)," - ",VLOOKUP(N25,'[1]zawodnicy'!$A:$E,4,FALSE)),"")</f>
      </c>
      <c r="V25" s="58"/>
      <c r="W25" s="59"/>
      <c r="X25" s="103" t="str">
        <f>IF(SUM(AS25:AT25)=0,"",AT25&amp;":"&amp;AS25)</f>
        <v>8:21</v>
      </c>
      <c r="Y25" s="118"/>
      <c r="Z25" s="104">
        <f>IF(SUM(AS24:AT24)=0,"",AS24&amp;":"&amp;AT24)</f>
      </c>
      <c r="AA25" s="142"/>
      <c r="AB25" s="143"/>
      <c r="AC25" s="143"/>
      <c r="AD25" s="144"/>
      <c r="AE25" s="2"/>
      <c r="AF25" s="13"/>
      <c r="AG25" s="13"/>
      <c r="AH25" s="160" t="s">
        <v>23</v>
      </c>
      <c r="AI25" s="114">
        <f>IF(ISBLANK(S25),"",VLOOKUP(S25,'[1]plan gier'!$X:$AN,12,FALSE))</f>
        <v>21</v>
      </c>
      <c r="AJ25" s="111">
        <f>IF(ISBLANK(S25),"",VLOOKUP(S25,'[1]plan gier'!$X:$AN,13,FALSE))</f>
        <v>12</v>
      </c>
      <c r="AK25" s="111">
        <f>IF(ISBLANK(S25),"",VLOOKUP(S25,'[1]plan gier'!$X:$AN,14,FALSE))</f>
        <v>20</v>
      </c>
      <c r="AL25" s="111">
        <f>IF(ISBLANK(S25),"",VLOOKUP(S25,'[1]plan gier'!$X:$AN,15,FALSE))</f>
        <v>22</v>
      </c>
      <c r="AM25" s="111">
        <f>IF(ISBLANK(S25),"",VLOOKUP(S25,'[1]plan gier'!$X:$AN,16,FALSE))</f>
        <v>21</v>
      </c>
      <c r="AN25" s="111">
        <f>IF(ISBLANK(S25),"",VLOOKUP(S25,'[1]plan gier'!$X:$AN,17,FALSE))</f>
        <v>8</v>
      </c>
      <c r="AO25" s="161">
        <f t="shared" si="4"/>
        <v>21</v>
      </c>
      <c r="AP25" s="111">
        <f t="shared" si="4"/>
        <v>12</v>
      </c>
      <c r="AQ25" s="162">
        <f t="shared" si="4"/>
        <v>20</v>
      </c>
      <c r="AR25" s="111">
        <f t="shared" si="4"/>
        <v>22</v>
      </c>
      <c r="AS25" s="162">
        <f t="shared" si="4"/>
        <v>21</v>
      </c>
      <c r="AT25" s="111">
        <f t="shared" si="4"/>
        <v>8</v>
      </c>
      <c r="AU25" s="152">
        <f>SUM(AO25:AT25)</f>
        <v>104</v>
      </c>
      <c r="AV25" s="14">
        <v>3</v>
      </c>
      <c r="AW25" s="114">
        <f>IF(AI23&lt;AJ23,1,0)+IF(AK23&lt;AL23,1,0)+IF(AM23&lt;AN23,1,0)</f>
        <v>2</v>
      </c>
      <c r="AX25" s="111">
        <f>BA23</f>
        <v>0</v>
      </c>
      <c r="AY25" s="111">
        <f>IF(AI24&lt;AJ24,1,0)+IF(AK24&lt;AL24,1,0)+IF(AM24&lt;AN24,1,0)</f>
        <v>2</v>
      </c>
      <c r="AZ25" s="111">
        <f>BA24</f>
        <v>0</v>
      </c>
      <c r="BA25" s="163"/>
      <c r="BB25" s="164"/>
      <c r="BE25" s="114">
        <f>AP23+AR23+AT23+AP24+AR24+AT24</f>
        <v>88</v>
      </c>
      <c r="BF25" s="116">
        <f>AO23+AQ23+AS23+AO24+AQ24+AS24</f>
        <v>66</v>
      </c>
      <c r="BG25" s="114">
        <f>AW25+AY25</f>
        <v>4</v>
      </c>
      <c r="BH25" s="116">
        <f>AX25+AZ25</f>
        <v>0</v>
      </c>
      <c r="BI25" s="114">
        <f>IF(AW25&gt;AX25,1,0)+IF(AY25&gt;AZ25,1,0)</f>
        <v>2</v>
      </c>
      <c r="BJ25" s="115">
        <f>IF(AX25&gt;AW25,1,0)+IF(AZ25&gt;AY25,1,0)</f>
        <v>0</v>
      </c>
      <c r="BK25" s="117">
        <f>IF(BI25+BJ25=0,"",IF(BL25=MAX(BL23:BL25),1,IF(BL25=MIN(BL23:BL25),3,2)))</f>
        <v>1</v>
      </c>
      <c r="BL25" s="22">
        <f>IF(BI25+BJ25&lt;&gt;0,BI25-BJ25+(BG25-BH25)/100+(BE25-BF25)/10000,-2)</f>
        <v>2.0422000000000002</v>
      </c>
    </row>
    <row r="26" spans="1:60" ht="11.25" customHeight="1">
      <c r="A26" s="2"/>
      <c r="J26" s="54"/>
      <c r="K26" s="54"/>
      <c r="L26" s="54"/>
      <c r="O26" s="54"/>
      <c r="P26" s="54"/>
      <c r="Q26" s="2"/>
      <c r="R26" s="2"/>
      <c r="S26" s="2"/>
      <c r="T26" s="71">
        <v>3</v>
      </c>
      <c r="U26" s="51">
        <f>IF(AND(N27&lt;&gt;"",N28&lt;&gt;""),CONCATENATE(VLOOKUP(N27,'[1]zawodnicy'!$A:$E,1,FALSE)," ",VLOOKUP(N27,'[1]zawodnicy'!$A:$E,2,FALSE)," ",VLOOKUP(N27,'[1]zawodnicy'!$A:$E,3,FALSE)," - ",VLOOKUP(N27,'[1]zawodnicy'!$A:$E,4,FALSE)),"")</f>
      </c>
      <c r="V26" s="52"/>
      <c r="W26" s="53"/>
      <c r="X26" s="72" t="str">
        <f>IF(SUM(AO23:AP23)=0,"",AP23&amp;":"&amp;AO23)</f>
        <v>22:20</v>
      </c>
      <c r="Y26" s="74" t="str">
        <f>IF(SUM(AO24:AP24)=0,"",AP24&amp;":"&amp;AO24)</f>
        <v>21:7</v>
      </c>
      <c r="Z26" s="165"/>
      <c r="AA26" s="149" t="str">
        <f>IF(SUM(AW25:AZ25)=0,"",BE25&amp;":"&amp;BF25)</f>
        <v>88:66</v>
      </c>
      <c r="AB26" s="76" t="str">
        <f>IF(SUM(AW25:AZ25)=0,"",BG25&amp;":"&amp;BH25)</f>
        <v>4:0</v>
      </c>
      <c r="AC26" s="76" t="str">
        <f>IF(SUM(AW25:AZ25)=0,"",BI25&amp;":"&amp;BJ25)</f>
        <v>2:0</v>
      </c>
      <c r="AD26" s="77">
        <f>IF(SUM(BI23:BI25)&gt;0,BK25,"")</f>
        <v>1</v>
      </c>
      <c r="AE26" s="2"/>
      <c r="AF26" s="13"/>
      <c r="AG26" s="13"/>
      <c r="BE26" s="21">
        <f>SUM(BE23:BE25)</f>
        <v>258</v>
      </c>
      <c r="BF26" s="21">
        <f>SUM(BF23:BF25)</f>
        <v>258</v>
      </c>
      <c r="BG26" s="21">
        <f>SUM(BG23:BG25)</f>
        <v>7</v>
      </c>
      <c r="BH26" s="21">
        <f>SUM(BH23:BH25)</f>
        <v>7</v>
      </c>
    </row>
    <row r="27" spans="1:64" ht="11.25" customHeight="1">
      <c r="A27" s="21"/>
      <c r="J27" s="21"/>
      <c r="K27" s="21"/>
      <c r="L27" s="21"/>
      <c r="N27" s="49" t="s">
        <v>27</v>
      </c>
      <c r="O27" s="50">
        <f>IF(O19&gt;0,(O19&amp;3)*1,"")</f>
        <v>23</v>
      </c>
      <c r="Q27" s="120"/>
      <c r="R27" s="120"/>
      <c r="S27" s="120"/>
      <c r="T27" s="40"/>
      <c r="U27" s="51" t="str">
        <f>IF(AND(N27&lt;&gt;"",N28=""),CONCATENATE(VLOOKUP(N27,'[1]zawodnicy'!$A:$E,1,FALSE)," ",VLOOKUP(N27,'[1]zawodnicy'!$A:$E,2,FALSE)," ",VLOOKUP(N27,'[1]zawodnicy'!$A:$E,3,FALSE)," - ",VLOOKUP(N27,'[1]zawodnicy'!$A:$E,4,FALSE)),"")</f>
        <v>M2837 Marta MAŁYSZKO - MKB Lednik Miastko</v>
      </c>
      <c r="V27" s="52"/>
      <c r="W27" s="53"/>
      <c r="X27" s="92" t="str">
        <f>IF(SUM(AQ23:AR23)=0,"",AR23&amp;":"&amp;AQ23)</f>
        <v>24:22</v>
      </c>
      <c r="Y27" s="45" t="str">
        <f>IF(SUM(AQ24:AR24)=0,"",AR24&amp;":"&amp;AQ24)</f>
        <v>21:17</v>
      </c>
      <c r="Z27" s="166"/>
      <c r="AA27" s="141"/>
      <c r="AB27" s="47"/>
      <c r="AC27" s="47"/>
      <c r="AD27" s="48"/>
      <c r="AE27" s="2"/>
      <c r="AF27" s="13"/>
      <c r="AG27" s="13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1.25" customHeight="1" thickBot="1">
      <c r="A28" s="2"/>
      <c r="J28" s="54"/>
      <c r="K28" s="54"/>
      <c r="L28" s="54"/>
      <c r="N28" s="55"/>
      <c r="O28" s="54"/>
      <c r="P28" s="54"/>
      <c r="Q28" s="2"/>
      <c r="R28" s="2"/>
      <c r="S28" s="2"/>
      <c r="T28" s="122"/>
      <c r="U28" s="123">
        <f>IF(N28&lt;&gt;"",CONCATENATE(VLOOKUP(N28,'[1]zawodnicy'!$A:$E,1,FALSE)," ",VLOOKUP(N28,'[1]zawodnicy'!$A:$E,2,FALSE)," ",VLOOKUP(N28,'[1]zawodnicy'!$A:$E,3,FALSE)," - ",VLOOKUP(N28,'[1]zawodnicy'!$A:$E,4,FALSE)),"")</f>
      </c>
      <c r="V28" s="124"/>
      <c r="W28" s="125"/>
      <c r="X28" s="126">
        <f>IF(SUM(AS23:AT23)=0,"",AT23&amp;":"&amp;AS23)</f>
      </c>
      <c r="Y28" s="127">
        <f>IF(SUM(AS24:AT24)=0,"",AT24&amp;":"&amp;AS24)</f>
      </c>
      <c r="Z28" s="128"/>
      <c r="AA28" s="167"/>
      <c r="AB28" s="129"/>
      <c r="AC28" s="129"/>
      <c r="AD28" s="130"/>
      <c r="AE28" s="11"/>
      <c r="AF28" s="13"/>
      <c r="AG28" s="13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30" spans="10:64" ht="11.25" customHeight="1">
      <c r="J30" s="2"/>
      <c r="K30" s="2"/>
      <c r="L30" s="2"/>
      <c r="M30" s="168"/>
      <c r="N30" s="169">
        <v>1</v>
      </c>
      <c r="O30" s="170"/>
      <c r="P30" s="170"/>
      <c r="Q30" s="1"/>
      <c r="R30" s="1"/>
      <c r="S30" s="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0:64" ht="11.25" customHeight="1">
      <c r="J31" s="2"/>
      <c r="K31" s="2"/>
      <c r="L31" s="2"/>
      <c r="N31" s="173" t="s">
        <v>0</v>
      </c>
      <c r="P31" s="170"/>
      <c r="Q31" s="1"/>
      <c r="R31" s="1"/>
      <c r="S31" s="1"/>
      <c r="T31" s="1"/>
      <c r="U31" s="174"/>
      <c r="V31" s="175"/>
      <c r="W31" s="175"/>
      <c r="X31" s="17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1.25" customHeight="1">
      <c r="A32" s="176">
        <f>W32</f>
        <v>108</v>
      </c>
      <c r="B32" s="2" t="str">
        <f>IF(T32="","",T32)</f>
        <v>P2838</v>
      </c>
      <c r="D32" s="2" t="str">
        <f>IF(T33="","",T33)</f>
        <v>M2837</v>
      </c>
      <c r="F32" s="2" t="str">
        <f>IF(A32=0,IF(AND(LEN(B32)&gt;0,LEN(D32)=0),VLOOKUP(B32,'[1]zawodnicy'!$A:$E,1,FALSE),IF(AND(LEN(D32)&gt;0,LEN(B32)=0),VLOOKUP(D32,'[1]zawodnicy'!$A:$E,1,FALSE),"")),IF((VLOOKUP(A32,'[1]plan gier'!$X:$AF,7,FALSE))="","",VLOOKUP(VLOOKUP(A32,'[1]plan gier'!$X:$AF,7,FALSE),'[1]zawodnicy'!$A:$E,1,FALSE)))</f>
        <v>P2838</v>
      </c>
      <c r="H32" s="2" t="str">
        <f>IF(A32=0,"",IF((VLOOKUP(A32,'[1]plan gier'!$X:$AF,7,FALSE))="","",VLOOKUP(A32,'[1]plan gier'!$X:$AF,9,FALSE)))</f>
        <v>21:17,21:15</v>
      </c>
      <c r="J32" s="177"/>
      <c r="K32" s="177"/>
      <c r="L32" s="178" t="str">
        <f>IF(A32=0,"",IF(VLOOKUP(A32,'[1]plan gier'!A:S,19,FALSE)="","",VLOOKUP(A32,'[1]plan gier'!A:S,19,FALSE)))</f>
        <v>godz. 20:30</v>
      </c>
      <c r="M32" s="2" t="str">
        <f>N31</f>
        <v>pojedyncza juniorek</v>
      </c>
      <c r="N32" s="179"/>
      <c r="O32" s="180">
        <v>1</v>
      </c>
      <c r="P32" s="181"/>
      <c r="Q32" s="5">
        <f>O32</f>
        <v>1</v>
      </c>
      <c r="T32" s="182" t="str">
        <f>UPPER(IF(O32="","",IF(ISTEXT(N32),N32,IF(AND(N30&gt;0,O32&gt;0),VLOOKUP(N30&amp;O32&amp;N31,I:J,2,FALSE),""))))</f>
        <v>P2838</v>
      </c>
      <c r="U32" s="183"/>
      <c r="V32" s="184" t="str">
        <f>IF(T32&lt;&gt;"",CONCATENATE(VLOOKUP(T32,'[1]zawodnicy'!$A:$E,2,FALSE)," ",VLOOKUP(T32,'[1]zawodnicy'!$A:$E,3,FALSE)," - ",VLOOKUP(T32,'[1]zawodnicy'!$A:$E,4,FALSE)),"")</f>
        <v>Aleksandra PAPRZYCKA - MKB Lednik Miastko</v>
      </c>
      <c r="W32" s="185">
        <v>108</v>
      </c>
      <c r="X32" s="186" t="str">
        <f>IF(F32="","",VLOOKUP(F32,'[1]zawodnicy'!$A:$D,3,FALSE))</f>
        <v>PAPRZYCKA</v>
      </c>
      <c r="Y32" s="187"/>
      <c r="Z32" s="187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0:64" ht="11.25" customHeight="1">
      <c r="J33" s="177"/>
      <c r="K33" s="177"/>
      <c r="L33" s="177"/>
      <c r="N33" s="179"/>
      <c r="O33" s="188">
        <v>2</v>
      </c>
      <c r="P33" s="181"/>
      <c r="Q33" s="5">
        <f>O33</f>
        <v>2</v>
      </c>
      <c r="T33" s="182" t="str">
        <f>UPPER(IF(O33="","",IF(ISTEXT(N33),N33,IF(AND(N30&gt;0,O33&gt;0),VLOOKUP(N30&amp;O33&amp;N31,I:J,2,FALSE),""))))</f>
        <v>M2837</v>
      </c>
      <c r="U33" s="183"/>
      <c r="V33" s="184" t="str">
        <f>IF(T33&lt;&gt;"",CONCATENATE(VLOOKUP(T33,'[1]zawodnicy'!$A:$E,2,FALSE)," ",VLOOKUP(T33,'[1]zawodnicy'!$A:$E,3,FALSE)," - ",VLOOKUP(T33,'[1]zawodnicy'!$A:$E,4,FALSE)),"")</f>
        <v>Marta MAŁYSZKO - MKB Lednik Miastko</v>
      </c>
      <c r="W33" s="189"/>
      <c r="X33" s="190" t="str">
        <f>IF(H32="",L32,H32)</f>
        <v>21:17,21:15</v>
      </c>
      <c r="Y33" s="191"/>
      <c r="Z33" s="19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6" spans="13:32" ht="11.25" customHeight="1" thickBot="1">
      <c r="M36" s="17"/>
      <c r="N36" s="18" t="s">
        <v>28</v>
      </c>
      <c r="R36" s="19"/>
      <c r="S36" s="19"/>
      <c r="T36" s="20" t="str">
        <f>"Gra "&amp;N36</f>
        <v>Gra pojedyncza dziewcząt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19"/>
      <c r="AF36" s="19"/>
    </row>
    <row r="37" spans="14:33" ht="11.25" customHeight="1" thickBot="1">
      <c r="N37" s="12"/>
      <c r="O37" s="24">
        <v>1</v>
      </c>
      <c r="Q37" s="20" t="str">
        <f>"Grupa "&amp;O37&amp;"."</f>
        <v>Grupa 1.</v>
      </c>
      <c r="R37" s="20"/>
      <c r="S37" s="20"/>
      <c r="T37" s="25" t="s">
        <v>2</v>
      </c>
      <c r="U37" s="26" t="s">
        <v>3</v>
      </c>
      <c r="V37" s="27"/>
      <c r="W37" s="28"/>
      <c r="X37" s="25">
        <v>1</v>
      </c>
      <c r="Y37" s="30">
        <v>2</v>
      </c>
      <c r="Z37" s="131">
        <v>3</v>
      </c>
      <c r="AA37" s="132" t="s">
        <v>4</v>
      </c>
      <c r="AB37" s="34" t="s">
        <v>5</v>
      </c>
      <c r="AC37" s="34" t="s">
        <v>6</v>
      </c>
      <c r="AD37" s="133" t="s">
        <v>7</v>
      </c>
      <c r="AE37" s="2"/>
      <c r="AF37" s="13"/>
      <c r="AG37" s="13"/>
    </row>
    <row r="38" spans="10:46" ht="11.25" customHeight="1">
      <c r="J38" s="54"/>
      <c r="K38" s="54"/>
      <c r="L38" s="54"/>
      <c r="N38" s="37" t="s">
        <v>28</v>
      </c>
      <c r="Q38" s="38" t="s">
        <v>10</v>
      </c>
      <c r="R38" s="38"/>
      <c r="S38" s="39" t="s">
        <v>11</v>
      </c>
      <c r="T38" s="134">
        <v>1</v>
      </c>
      <c r="U38" s="41">
        <f>IF(AND(N39&lt;&gt;"",N40&lt;&gt;""),CONCATENATE(VLOOKUP(N39,'[1]zawodnicy'!$A:$E,1,FALSE)," ",VLOOKUP(N39,'[1]zawodnicy'!$A:$E,2,FALSE)," ",VLOOKUP(N39,'[1]zawodnicy'!$A:$E,3,FALSE)," - ",VLOOKUP(N39,'[1]zawodnicy'!$A:$E,4,FALSE)),"")</f>
      </c>
      <c r="V38" s="42"/>
      <c r="W38" s="43"/>
      <c r="X38" s="135"/>
      <c r="Y38" s="136" t="str">
        <f>IF(SUM(AO43:AP43)=0,"",AO43&amp;":"&amp;AP43)</f>
        <v>21:1</v>
      </c>
      <c r="Z38" s="137" t="str">
        <f>IF(SUM(AO41:AP41)=0,"",AO41&amp;":"&amp;AP41)</f>
        <v>21:5</v>
      </c>
      <c r="AA38" s="138" t="str">
        <f>IF(SUM(AY41:BB41)=0,"",BE41&amp;":"&amp;BF41)</f>
        <v>84:10</v>
      </c>
      <c r="AB38" s="139" t="str">
        <f>IF(SUM(AY41:BB41)=0,"",BG41&amp;":"&amp;BH41)</f>
        <v>4:0</v>
      </c>
      <c r="AC38" s="139" t="str">
        <f>IF(SUM(AY41:BB41)=0,"",BI41&amp;":"&amp;BJ41)</f>
        <v>2:0</v>
      </c>
      <c r="AD38" s="140">
        <f>IF(SUM(BI41:BI43)&gt;0,BK41,"")</f>
        <v>1</v>
      </c>
      <c r="AE38" s="2"/>
      <c r="AF38" s="13"/>
      <c r="AG38" s="13"/>
      <c r="AH38" s="15"/>
      <c r="AI38" s="36" t="s">
        <v>8</v>
      </c>
      <c r="AJ38" s="36"/>
      <c r="AK38" s="36"/>
      <c r="AL38" s="36"/>
      <c r="AM38" s="36"/>
      <c r="AN38" s="36"/>
      <c r="AO38" s="36" t="s">
        <v>9</v>
      </c>
      <c r="AP38" s="36"/>
      <c r="AQ38" s="36"/>
      <c r="AR38" s="36"/>
      <c r="AS38" s="36"/>
      <c r="AT38" s="36"/>
    </row>
    <row r="39" spans="9:60" ht="11.25" customHeight="1" thickBot="1">
      <c r="I39" s="2" t="str">
        <f>"1"&amp;O37&amp;N38</f>
        <v>11pojedyncza dziewcząt</v>
      </c>
      <c r="J39" s="11" t="str">
        <f>IF(AD38="","",IF(AD38=1,N39,IF(AD41=1,N42,IF(AD44=1,N45,""))))</f>
        <v>D4545</v>
      </c>
      <c r="K39" s="11">
        <f>IF(AD38="","",IF(AD38=1,N40,IF(AD41=1,N43,IF(AD44=1,N46,""))))</f>
        <v>0</v>
      </c>
      <c r="L39" s="11"/>
      <c r="N39" s="49" t="s">
        <v>29</v>
      </c>
      <c r="O39" s="50">
        <f>IF(O37&gt;0,(O37&amp;1)*1,"")</f>
        <v>11</v>
      </c>
      <c r="Q39" s="38"/>
      <c r="R39" s="38"/>
      <c r="S39" s="39"/>
      <c r="T39" s="40"/>
      <c r="U39" s="51" t="str">
        <f>IF(AND(N39&lt;&gt;"",N40=""),CONCATENATE(VLOOKUP(N39,'[1]zawodnicy'!$A:$E,1,FALSE)," ",VLOOKUP(N39,'[1]zawodnicy'!$A:$E,2,FALSE)," ",VLOOKUP(N39,'[1]zawodnicy'!$A:$E,3,FALSE)," - ",VLOOKUP(N39,'[1]zawodnicy'!$A:$E,4,FALSE)),"")</f>
        <v>D4545 Joanna DORAWA - MKB Lednik Miastko</v>
      </c>
      <c r="V39" s="52"/>
      <c r="W39" s="53"/>
      <c r="X39" s="44"/>
      <c r="Y39" s="45" t="str">
        <f>IF(SUM(AQ43:AR43)=0,"",AQ43&amp;":"&amp;AR43)</f>
        <v>21:1</v>
      </c>
      <c r="Z39" s="94" t="str">
        <f>IF(SUM(AQ41:AR41)=0,"",AQ41&amp;":"&amp;AR41)</f>
        <v>21:3</v>
      </c>
      <c r="AA39" s="141"/>
      <c r="AB39" s="47"/>
      <c r="AC39" s="47"/>
      <c r="AD39" s="48"/>
      <c r="AE39" s="2"/>
      <c r="AF39" s="13"/>
      <c r="AG39" s="13"/>
      <c r="AH39" s="15"/>
      <c r="BE39" s="21">
        <f>SUM(BE41:BE43)</f>
        <v>170</v>
      </c>
      <c r="BF39" s="21">
        <f>SUM(BF41:BF43)</f>
        <v>170</v>
      </c>
      <c r="BG39" s="21">
        <f>SUM(BG41:BG43)</f>
        <v>6</v>
      </c>
      <c r="BH39" s="21">
        <f>SUM(BH41:BH43)</f>
        <v>6</v>
      </c>
    </row>
    <row r="40" spans="10:64" ht="11.25" customHeight="1" thickBot="1">
      <c r="J40" s="11"/>
      <c r="K40" s="54"/>
      <c r="L40" s="54"/>
      <c r="N40" s="55"/>
      <c r="O40" s="54"/>
      <c r="P40" s="54"/>
      <c r="Q40" s="38"/>
      <c r="R40" s="38"/>
      <c r="S40" s="39"/>
      <c r="T40" s="56"/>
      <c r="U40" s="57">
        <f>IF(N40&lt;&gt;"",CONCATENATE(VLOOKUP(N40,'[1]zawodnicy'!$A:$E,1,FALSE)," ",VLOOKUP(N40,'[1]zawodnicy'!$A:$E,2,FALSE)," ",VLOOKUP(N40,'[1]zawodnicy'!$A:$E,3,FALSE)," - ",VLOOKUP(N40,'[1]zawodnicy'!$A:$E,4,FALSE)),"")</f>
      </c>
      <c r="V40" s="58"/>
      <c r="W40" s="59"/>
      <c r="X40" s="44"/>
      <c r="Y40" s="60">
        <f>IF(SUM(AS43:AT43)=0,"",AS43&amp;":"&amp;AT43)</f>
      </c>
      <c r="Z40" s="104">
        <f>IF(SUM(AS41:AT41)=0,"",AS41&amp;":"&amp;AT41)</f>
      </c>
      <c r="AA40" s="142"/>
      <c r="AB40" s="143"/>
      <c r="AC40" s="143"/>
      <c r="AD40" s="144"/>
      <c r="AE40" s="2"/>
      <c r="AF40" s="13"/>
      <c r="AG40" s="13"/>
      <c r="AH40" s="15"/>
      <c r="AI40" s="145" t="s">
        <v>13</v>
      </c>
      <c r="AJ40" s="146"/>
      <c r="AK40" s="65" t="s">
        <v>14</v>
      </c>
      <c r="AL40" s="146"/>
      <c r="AM40" s="65" t="s">
        <v>15</v>
      </c>
      <c r="AN40" s="147"/>
      <c r="AO40" s="145" t="s">
        <v>13</v>
      </c>
      <c r="AP40" s="146"/>
      <c r="AQ40" s="65" t="s">
        <v>14</v>
      </c>
      <c r="AR40" s="146"/>
      <c r="AS40" s="65" t="s">
        <v>15</v>
      </c>
      <c r="AT40" s="146"/>
      <c r="AU40" s="13"/>
      <c r="AV40" s="13"/>
      <c r="AW40" s="145">
        <v>1</v>
      </c>
      <c r="AX40" s="146"/>
      <c r="AY40" s="65">
        <v>2</v>
      </c>
      <c r="AZ40" s="146"/>
      <c r="BA40" s="65">
        <v>3</v>
      </c>
      <c r="BB40" s="147"/>
      <c r="BE40" s="145" t="s">
        <v>4</v>
      </c>
      <c r="BF40" s="147"/>
      <c r="BG40" s="145" t="s">
        <v>5</v>
      </c>
      <c r="BH40" s="147"/>
      <c r="BI40" s="145" t="s">
        <v>6</v>
      </c>
      <c r="BJ40" s="147"/>
      <c r="BK40" s="66" t="s">
        <v>7</v>
      </c>
      <c r="BL40" s="22">
        <f>SUM(BL41:BL43)</f>
        <v>1.7997756063259374E-16</v>
      </c>
    </row>
    <row r="41" spans="1:64" ht="11.25" customHeight="1">
      <c r="A41" s="21">
        <f>S41</f>
        <v>3</v>
      </c>
      <c r="B41" s="2" t="str">
        <f>IF(N39="","",N39)</f>
        <v>D4545</v>
      </c>
      <c r="C41" s="2">
        <f>IF(N40="","",N40)</f>
      </c>
      <c r="D41" s="2" t="str">
        <f>IF(N45="","",N45)</f>
        <v>P5507</v>
      </c>
      <c r="E41" s="2">
        <f>IF(N46="","",N46)</f>
      </c>
      <c r="I41" s="2" t="str">
        <f>"2"&amp;O37&amp;N38</f>
        <v>21pojedyncza dziewcząt</v>
      </c>
      <c r="J41" s="11" t="str">
        <f>IF(AD41="","",IF(AD38=2,N39,IF(AD41=2,N42,IF(AD44=2,N45,""))))</f>
        <v>P5507</v>
      </c>
      <c r="K41" s="11">
        <f>IF(AD41="","",IF(AD38=2,N40,IF(AD41=2,N43,IF(AD44=2,N46,""))))</f>
        <v>0</v>
      </c>
      <c r="M41" s="67" t="str">
        <f>N38</f>
        <v>pojedyncza dziewcząt</v>
      </c>
      <c r="O41" s="54"/>
      <c r="P41" s="54"/>
      <c r="Q41" s="68">
        <f>IF(AU41&gt;0,"",IF(A41=0,"",IF(VLOOKUP(A41,'[1]plan gier'!A:S,19,FALSE)="","",VLOOKUP(A41,'[1]plan gier'!A:S,19,FALSE))))</f>
      </c>
      <c r="R41" s="69" t="s">
        <v>16</v>
      </c>
      <c r="S41" s="148">
        <v>3</v>
      </c>
      <c r="T41" s="71">
        <v>2</v>
      </c>
      <c r="U41" s="51">
        <f>IF(AND(N42&lt;&gt;"",N43&lt;&gt;""),CONCATENATE(VLOOKUP(N42,'[1]zawodnicy'!$A:$E,1,FALSE)," ",VLOOKUP(N42,'[1]zawodnicy'!$A:$E,2,FALSE)," ",VLOOKUP(N42,'[1]zawodnicy'!$A:$E,3,FALSE)," - ",VLOOKUP(N42,'[1]zawodnicy'!$A:$E,4,FALSE)),"")</f>
      </c>
      <c r="V41" s="52"/>
      <c r="W41" s="53"/>
      <c r="X41" s="72" t="str">
        <f>IF(SUM(AO43:AP43)=0,"",AP43&amp;":"&amp;AO43)</f>
        <v>1:21</v>
      </c>
      <c r="Y41" s="108"/>
      <c r="Z41" s="75" t="str">
        <f>IF(SUM(AO42:AP42)=0,"",AO42&amp;":"&amp;AP42)</f>
        <v>13:21</v>
      </c>
      <c r="AA41" s="149" t="str">
        <f>IF(SUM(AW42:AX42,BA42:BB42)=0,"",BE42&amp;":"&amp;BF42)</f>
        <v>35:85</v>
      </c>
      <c r="AB41" s="76" t="str">
        <f>IF(SUM(AW42:AX42,BA42:BB42)=0,"",BG42&amp;":"&amp;BH42)</f>
        <v>0:4</v>
      </c>
      <c r="AC41" s="76" t="str">
        <f>IF(SUM(AW42:AX42,BA42:BB42)=0,"",BI42&amp;":"&amp;BJ42)</f>
        <v>0:2</v>
      </c>
      <c r="AD41" s="77">
        <f>IF(SUM(BI41:BI43)&gt;0,BK42,"")</f>
        <v>3</v>
      </c>
      <c r="AE41" s="2"/>
      <c r="AF41" s="13"/>
      <c r="AG41" s="13"/>
      <c r="AH41" s="69" t="s">
        <v>16</v>
      </c>
      <c r="AI41" s="80">
        <f>IF(ISBLANK(S41),"",VLOOKUP(S41,'[1]plan gier'!$X:$AN,12,FALSE))</f>
        <v>21</v>
      </c>
      <c r="AJ41" s="81">
        <f>IF(ISBLANK(S41),"",VLOOKUP(S41,'[1]plan gier'!$X:$AN,13,FALSE))</f>
        <v>5</v>
      </c>
      <c r="AK41" s="81">
        <f>IF(ISBLANK(S41),"",VLOOKUP(S41,'[1]plan gier'!$X:$AN,14,FALSE))</f>
        <v>21</v>
      </c>
      <c r="AL41" s="81">
        <f>IF(ISBLANK(S41),"",VLOOKUP(S41,'[1]plan gier'!$X:$AN,15,FALSE))</f>
        <v>3</v>
      </c>
      <c r="AM41" s="81">
        <f>IF(ISBLANK(S41),"",VLOOKUP(S41,'[1]plan gier'!$X:$AN,16,FALSE))</f>
        <v>0</v>
      </c>
      <c r="AN41" s="81">
        <f>IF(ISBLANK(S41),"",VLOOKUP(S41,'[1]plan gier'!$X:$AN,17,FALSE))</f>
        <v>0</v>
      </c>
      <c r="AO41" s="150">
        <f aca="true" t="shared" si="5" ref="AO41:AT43">IF(AI41="",0,AI41)</f>
        <v>21</v>
      </c>
      <c r="AP41" s="79">
        <f t="shared" si="5"/>
        <v>5</v>
      </c>
      <c r="AQ41" s="151">
        <f t="shared" si="5"/>
        <v>21</v>
      </c>
      <c r="AR41" s="79">
        <f t="shared" si="5"/>
        <v>3</v>
      </c>
      <c r="AS41" s="151">
        <f t="shared" si="5"/>
        <v>0</v>
      </c>
      <c r="AT41" s="79">
        <f t="shared" si="5"/>
        <v>0</v>
      </c>
      <c r="AU41" s="152">
        <f>SUM(AO41:AT41)</f>
        <v>50</v>
      </c>
      <c r="AV41" s="14">
        <v>1</v>
      </c>
      <c r="AW41" s="153"/>
      <c r="AX41" s="154"/>
      <c r="AY41" s="81">
        <f>IF(AI43&gt;AJ43,1,0)+IF(AK43&gt;AL43,1,0)+IF(AM43&gt;AN43,1,0)</f>
        <v>2</v>
      </c>
      <c r="AZ41" s="81">
        <f>AW42</f>
        <v>0</v>
      </c>
      <c r="BA41" s="81">
        <f>IF(AI41&gt;AJ41,1,0)+IF(AK41&gt;AL41,1,0)+IF(AM41&gt;AN41,1,0)</f>
        <v>2</v>
      </c>
      <c r="BB41" s="82">
        <f>AW43</f>
        <v>0</v>
      </c>
      <c r="BE41" s="80">
        <f>AO41+AQ41+AS41+AO43+AQ43+AS43</f>
        <v>84</v>
      </c>
      <c r="BF41" s="82">
        <f>AP41+AR41+AT41+AP43+AR43+AT43</f>
        <v>10</v>
      </c>
      <c r="BG41" s="80">
        <f>AY41+BA41</f>
        <v>4</v>
      </c>
      <c r="BH41" s="82">
        <f>AZ41+BB41</f>
        <v>0</v>
      </c>
      <c r="BI41" s="80">
        <f>IF(AY41&gt;AZ41,1,0)+IF(BA41&gt;BB41,1,0)</f>
        <v>2</v>
      </c>
      <c r="BJ41" s="87">
        <f>IF(AZ41&gt;AY41,1,0)+IF(BB41&gt;BA41,1,0)</f>
        <v>0</v>
      </c>
      <c r="BK41" s="155">
        <f>IF(BI41+BJ41=0,"",IF(BL41=MAX(BL41:BL43),1,IF(BL41=MIN(BL41:BL43),3,2)))</f>
        <v>1</v>
      </c>
      <c r="BL41" s="22">
        <f>IF(BI41+BJ41&lt;&gt;0,BI41-BJ41+(BG41-BH41)/100+(BE41-BF41)/10000,-2)</f>
        <v>2.0474</v>
      </c>
    </row>
    <row r="42" spans="1:64" ht="11.25" customHeight="1">
      <c r="A42" s="21">
        <f>S42</f>
        <v>25</v>
      </c>
      <c r="B42" s="2" t="str">
        <f>IF(N42="","",N42)</f>
        <v>R5626</v>
      </c>
      <c r="C42" s="2">
        <f>IF(N43="","",N43)</f>
      </c>
      <c r="D42" s="2" t="str">
        <f>IF(N45="","",N45)</f>
        <v>P5507</v>
      </c>
      <c r="E42" s="2">
        <f>IF(N46="","",N46)</f>
      </c>
      <c r="J42" s="11"/>
      <c r="K42" s="21"/>
      <c r="M42" s="67" t="str">
        <f>N38</f>
        <v>pojedyncza dziewcząt</v>
      </c>
      <c r="N42" s="49" t="s">
        <v>30</v>
      </c>
      <c r="O42" s="50">
        <f>IF(O37&gt;0,(O37&amp;2)*1,"")</f>
        <v>12</v>
      </c>
      <c r="Q42" s="68">
        <f>IF(AU42&gt;0,"",IF(A42=0,"",IF(VLOOKUP(A42,'[1]plan gier'!A:S,19,FALSE)="","",VLOOKUP(A42,'[1]plan gier'!A:S,19,FALSE))))</f>
      </c>
      <c r="R42" s="69" t="s">
        <v>20</v>
      </c>
      <c r="S42" s="148">
        <v>25</v>
      </c>
      <c r="T42" s="40"/>
      <c r="U42" s="51" t="str">
        <f>IF(AND(N42&lt;&gt;"",N43=""),CONCATENATE(VLOOKUP(N42,'[1]zawodnicy'!$A:$E,1,FALSE)," ",VLOOKUP(N42,'[1]zawodnicy'!$A:$E,2,FALSE)," ",VLOOKUP(N42,'[1]zawodnicy'!$A:$E,3,FALSE)," - ",VLOOKUP(N42,'[1]zawodnicy'!$A:$E,4,FALSE)),"")</f>
        <v>R5626 Anna RADTKE - ULKS U-2 Lotka Bytów</v>
      </c>
      <c r="V42" s="52"/>
      <c r="W42" s="53"/>
      <c r="X42" s="92" t="str">
        <f>IF(SUM(AQ43:AR43)=0,"",AR43&amp;":"&amp;AQ43)</f>
        <v>1:21</v>
      </c>
      <c r="Y42" s="118"/>
      <c r="Z42" s="94" t="str">
        <f>IF(SUM(AQ42:AR42)=0,"",AQ42&amp;":"&amp;AR42)</f>
        <v>20:22</v>
      </c>
      <c r="AA42" s="141"/>
      <c r="AB42" s="47"/>
      <c r="AC42" s="47"/>
      <c r="AD42" s="48"/>
      <c r="AE42" s="2"/>
      <c r="AF42" s="13"/>
      <c r="AG42" s="13"/>
      <c r="AH42" s="69" t="s">
        <v>20</v>
      </c>
      <c r="AI42" s="95">
        <f>IF(ISBLANK(S42),"",VLOOKUP(S42,'[1]plan gier'!$X:$AN,12,FALSE))</f>
        <v>13</v>
      </c>
      <c r="AJ42" s="96">
        <f>IF(ISBLANK(S42),"",VLOOKUP(S42,'[1]plan gier'!$X:$AN,13,FALSE))</f>
        <v>21</v>
      </c>
      <c r="AK42" s="96">
        <f>IF(ISBLANK(S42),"",VLOOKUP(S42,'[1]plan gier'!$X:$AN,14,FALSE))</f>
        <v>20</v>
      </c>
      <c r="AL42" s="96">
        <f>IF(ISBLANK(S42),"",VLOOKUP(S42,'[1]plan gier'!$X:$AN,15,FALSE))</f>
        <v>22</v>
      </c>
      <c r="AM42" s="96">
        <f>IF(ISBLANK(S42),"",VLOOKUP(S42,'[1]plan gier'!$X:$AN,16,FALSE))</f>
        <v>0</v>
      </c>
      <c r="AN42" s="96">
        <f>IF(ISBLANK(S42),"",VLOOKUP(S42,'[1]plan gier'!$X:$AN,17,FALSE))</f>
        <v>0</v>
      </c>
      <c r="AO42" s="156">
        <f t="shared" si="5"/>
        <v>13</v>
      </c>
      <c r="AP42" s="96">
        <f t="shared" si="5"/>
        <v>21</v>
      </c>
      <c r="AQ42" s="157">
        <f t="shared" si="5"/>
        <v>20</v>
      </c>
      <c r="AR42" s="96">
        <f t="shared" si="5"/>
        <v>22</v>
      </c>
      <c r="AS42" s="157">
        <f t="shared" si="5"/>
        <v>0</v>
      </c>
      <c r="AT42" s="96">
        <f t="shared" si="5"/>
        <v>0</v>
      </c>
      <c r="AU42" s="152">
        <f>SUM(AO42:AT42)</f>
        <v>76</v>
      </c>
      <c r="AV42" s="14">
        <v>2</v>
      </c>
      <c r="AW42" s="95">
        <f>IF(AI43&lt;AJ43,1,0)+IF(AK43&lt;AL43,1,0)+IF(AM43&lt;AN43,1,0)</f>
        <v>0</v>
      </c>
      <c r="AX42" s="96">
        <f>AY41</f>
        <v>2</v>
      </c>
      <c r="AY42" s="158"/>
      <c r="AZ42" s="159"/>
      <c r="BA42" s="96">
        <f>IF(AI42&gt;AJ42,1,0)+IF(AK42&gt;AL42,1,0)+IF(AM42&gt;AN42,1,0)</f>
        <v>0</v>
      </c>
      <c r="BB42" s="97">
        <f>AY43</f>
        <v>2</v>
      </c>
      <c r="BE42" s="95">
        <f>AO42+AQ42+AS42+AP43+AR43+AT43</f>
        <v>35</v>
      </c>
      <c r="BF42" s="97">
        <f>AP42+AR42+AT42+AO43+AQ43+AS43</f>
        <v>85</v>
      </c>
      <c r="BG42" s="95">
        <f>AW42+BA42</f>
        <v>0</v>
      </c>
      <c r="BH42" s="97">
        <f>AX42+BB42</f>
        <v>4</v>
      </c>
      <c r="BI42" s="95">
        <f>IF(AW42&gt;AX42,1,0)+IF(BA42&gt;BB42,1,0)</f>
        <v>0</v>
      </c>
      <c r="BJ42" s="101">
        <f>IF(AX42&gt;AW42,1,0)+IF(BB42&gt;BA42,1,0)</f>
        <v>2</v>
      </c>
      <c r="BK42" s="102">
        <f>IF(BI42+BJ42=0,"",IF(BL42=MAX(BL41:BL43),1,IF(BL42=MIN(BL41:BL43),3,2)))</f>
        <v>3</v>
      </c>
      <c r="BL42" s="22">
        <f>IF(BI42+BJ42&lt;&gt;0,BI42-BJ42+(BG42-BH42)/100+(BE42-BF42)/10000,-2)</f>
        <v>-2.045</v>
      </c>
    </row>
    <row r="43" spans="1:64" ht="11.25" customHeight="1" thickBot="1">
      <c r="A43" s="21">
        <f>S43</f>
        <v>57</v>
      </c>
      <c r="B43" s="2" t="str">
        <f>IF(N39="","",N39)</f>
        <v>D4545</v>
      </c>
      <c r="C43" s="2">
        <f>IF(N40="","",N40)</f>
      </c>
      <c r="D43" s="2" t="str">
        <f>IF(N42="","",N42)</f>
        <v>R5626</v>
      </c>
      <c r="E43" s="2">
        <f>IF(N43="","",N43)</f>
      </c>
      <c r="I43" s="2" t="str">
        <f>"3"&amp;O37&amp;N38</f>
        <v>31pojedyncza dziewcząt</v>
      </c>
      <c r="J43" s="11" t="str">
        <f>IF(AD44="","",IF(AD38=3,N39,IF(AD41=3,N42,IF(AD44=3,N45,""))))</f>
        <v>R5626</v>
      </c>
      <c r="K43" s="11">
        <f>IF(AD44="","",IF(AD38=3,N40,IF(AD41=3,N43,IF(AD44=3,N46,""))))</f>
        <v>0</v>
      </c>
      <c r="M43" s="67" t="str">
        <f>N38</f>
        <v>pojedyncza dziewcząt</v>
      </c>
      <c r="N43" s="55"/>
      <c r="O43" s="54"/>
      <c r="P43" s="54"/>
      <c r="Q43" s="68">
        <f>IF(AU43&gt;0,"",IF(A43=0,"",IF(VLOOKUP(A43,'[1]plan gier'!A:S,19,FALSE)="","",VLOOKUP(A43,'[1]plan gier'!A:S,19,FALSE))))</f>
      </c>
      <c r="R43" s="160" t="s">
        <v>23</v>
      </c>
      <c r="S43" s="148">
        <v>57</v>
      </c>
      <c r="T43" s="56"/>
      <c r="U43" s="57">
        <f>IF(N43&lt;&gt;"",CONCATENATE(VLOOKUP(N43,'[1]zawodnicy'!$A:$E,1,FALSE)," ",VLOOKUP(N43,'[1]zawodnicy'!$A:$E,2,FALSE)," ",VLOOKUP(N43,'[1]zawodnicy'!$A:$E,3,FALSE)," - ",VLOOKUP(N43,'[1]zawodnicy'!$A:$E,4,FALSE)),"")</f>
      </c>
      <c r="V43" s="58"/>
      <c r="W43" s="59"/>
      <c r="X43" s="103">
        <f>IF(SUM(AS43:AT43)=0,"",AT43&amp;":"&amp;AS43)</f>
      </c>
      <c r="Y43" s="118"/>
      <c r="Z43" s="104">
        <f>IF(SUM(AS42:AT42)=0,"",AS42&amp;":"&amp;AT42)</f>
      </c>
      <c r="AA43" s="142"/>
      <c r="AB43" s="143"/>
      <c r="AC43" s="143"/>
      <c r="AD43" s="144"/>
      <c r="AE43" s="2"/>
      <c r="AF43" s="13"/>
      <c r="AG43" s="13"/>
      <c r="AH43" s="160" t="s">
        <v>23</v>
      </c>
      <c r="AI43" s="114">
        <f>IF(ISBLANK(S43),"",VLOOKUP(S43,'[1]plan gier'!$X:$AN,12,FALSE))</f>
        <v>21</v>
      </c>
      <c r="AJ43" s="111">
        <f>IF(ISBLANK(S43),"",VLOOKUP(S43,'[1]plan gier'!$X:$AN,13,FALSE))</f>
        <v>1</v>
      </c>
      <c r="AK43" s="111">
        <f>IF(ISBLANK(S43),"",VLOOKUP(S43,'[1]plan gier'!$X:$AN,14,FALSE))</f>
        <v>21</v>
      </c>
      <c r="AL43" s="111">
        <f>IF(ISBLANK(S43),"",VLOOKUP(S43,'[1]plan gier'!$X:$AN,15,FALSE))</f>
        <v>1</v>
      </c>
      <c r="AM43" s="111">
        <f>IF(ISBLANK(S43),"",VLOOKUP(S43,'[1]plan gier'!$X:$AN,16,FALSE))</f>
        <v>0</v>
      </c>
      <c r="AN43" s="111">
        <f>IF(ISBLANK(S43),"",VLOOKUP(S43,'[1]plan gier'!$X:$AN,17,FALSE))</f>
        <v>0</v>
      </c>
      <c r="AO43" s="161">
        <f t="shared" si="5"/>
        <v>21</v>
      </c>
      <c r="AP43" s="111">
        <f t="shared" si="5"/>
        <v>1</v>
      </c>
      <c r="AQ43" s="162">
        <f t="shared" si="5"/>
        <v>21</v>
      </c>
      <c r="AR43" s="111">
        <f t="shared" si="5"/>
        <v>1</v>
      </c>
      <c r="AS43" s="162">
        <f t="shared" si="5"/>
        <v>0</v>
      </c>
      <c r="AT43" s="111">
        <f t="shared" si="5"/>
        <v>0</v>
      </c>
      <c r="AU43" s="152">
        <f>SUM(AO43:AT43)</f>
        <v>44</v>
      </c>
      <c r="AV43" s="14">
        <v>3</v>
      </c>
      <c r="AW43" s="114">
        <f>IF(AI41&lt;AJ41,1,0)+IF(AK41&lt;AL41,1,0)+IF(AM41&lt;AN41,1,0)</f>
        <v>0</v>
      </c>
      <c r="AX43" s="111">
        <f>BA41</f>
        <v>2</v>
      </c>
      <c r="AY43" s="111">
        <f>IF(AI42&lt;AJ42,1,0)+IF(AK42&lt;AL42,1,0)+IF(AM42&lt;AN42,1,0)</f>
        <v>2</v>
      </c>
      <c r="AZ43" s="111">
        <f>BA42</f>
        <v>0</v>
      </c>
      <c r="BA43" s="163"/>
      <c r="BB43" s="164"/>
      <c r="BE43" s="114">
        <f>AP41+AR41+AT41+AP42+AR42+AT42</f>
        <v>51</v>
      </c>
      <c r="BF43" s="116">
        <f>AO41+AQ41+AS41+AO42+AQ42+AS42</f>
        <v>75</v>
      </c>
      <c r="BG43" s="114">
        <f>AW43+AY43</f>
        <v>2</v>
      </c>
      <c r="BH43" s="116">
        <f>AX43+AZ43</f>
        <v>2</v>
      </c>
      <c r="BI43" s="114">
        <f>IF(AW43&gt;AX43,1,0)+IF(AY43&gt;AZ43,1,0)</f>
        <v>1</v>
      </c>
      <c r="BJ43" s="115">
        <f>IF(AX43&gt;AW43,1,0)+IF(AZ43&gt;AY43,1,0)</f>
        <v>1</v>
      </c>
      <c r="BK43" s="117">
        <f>IF(BI43+BJ43=0,"",IF(BL43=MAX(BL41:BL43),1,IF(BL43=MIN(BL41:BL43),3,2)))</f>
        <v>2</v>
      </c>
      <c r="BL43" s="22">
        <f>IF(BI43+BJ43&lt;&gt;0,BI43-BJ43+(BG43-BH43)/100+(BE43-BF43)/10000,-2)</f>
        <v>-0.0024</v>
      </c>
    </row>
    <row r="44" spans="1:60" ht="11.25" customHeight="1">
      <c r="A44" s="2"/>
      <c r="J44" s="54"/>
      <c r="K44" s="54"/>
      <c r="L44" s="54"/>
      <c r="O44" s="54"/>
      <c r="P44" s="54"/>
      <c r="Q44" s="2"/>
      <c r="R44" s="2"/>
      <c r="S44" s="2"/>
      <c r="T44" s="71">
        <v>3</v>
      </c>
      <c r="U44" s="51">
        <f>IF(AND(N45&lt;&gt;"",N46&lt;&gt;""),CONCATENATE(VLOOKUP(N45,'[1]zawodnicy'!$A:$E,1,FALSE)," ",VLOOKUP(N45,'[1]zawodnicy'!$A:$E,2,FALSE)," ",VLOOKUP(N45,'[1]zawodnicy'!$A:$E,3,FALSE)," - ",VLOOKUP(N45,'[1]zawodnicy'!$A:$E,4,FALSE)),"")</f>
      </c>
      <c r="V44" s="52"/>
      <c r="W44" s="53"/>
      <c r="X44" s="72" t="str">
        <f>IF(SUM(AO41:AP41)=0,"",AP41&amp;":"&amp;AO41)</f>
        <v>5:21</v>
      </c>
      <c r="Y44" s="74" t="str">
        <f>IF(SUM(AO42:AP42)=0,"",AP42&amp;":"&amp;AO42)</f>
        <v>21:13</v>
      </c>
      <c r="Z44" s="165"/>
      <c r="AA44" s="149" t="str">
        <f>IF(SUM(AW43:AZ43)=0,"",BE43&amp;":"&amp;BF43)</f>
        <v>51:75</v>
      </c>
      <c r="AB44" s="76" t="str">
        <f>IF(SUM(AW43:AZ43)=0,"",BG43&amp;":"&amp;BH43)</f>
        <v>2:2</v>
      </c>
      <c r="AC44" s="76" t="str">
        <f>IF(SUM(AW43:AZ43)=0,"",BI43&amp;":"&amp;BJ43)</f>
        <v>1:1</v>
      </c>
      <c r="AD44" s="77">
        <f>IF(SUM(BI41:BI43)&gt;0,BK43,"")</f>
        <v>2</v>
      </c>
      <c r="AE44" s="2"/>
      <c r="AF44" s="13"/>
      <c r="AG44" s="13"/>
      <c r="BE44" s="21">
        <f>SUM(BE41:BE43)</f>
        <v>170</v>
      </c>
      <c r="BF44" s="21">
        <f>SUM(BF41:BF43)</f>
        <v>170</v>
      </c>
      <c r="BG44" s="21">
        <f>SUM(BG41:BG43)</f>
        <v>6</v>
      </c>
      <c r="BH44" s="21">
        <f>SUM(BH41:BH43)</f>
        <v>6</v>
      </c>
    </row>
    <row r="45" spans="1:64" ht="11.25" customHeight="1">
      <c r="A45" s="21"/>
      <c r="J45" s="21"/>
      <c r="K45" s="21"/>
      <c r="L45" s="21"/>
      <c r="N45" s="49" t="s">
        <v>31</v>
      </c>
      <c r="O45" s="50">
        <f>IF(O37&gt;0,(O37&amp;3)*1,"")</f>
        <v>13</v>
      </c>
      <c r="Q45" s="120"/>
      <c r="R45" s="120"/>
      <c r="S45" s="120"/>
      <c r="T45" s="40"/>
      <c r="U45" s="51" t="str">
        <f>IF(AND(N45&lt;&gt;"",N46=""),CONCATENATE(VLOOKUP(N45,'[1]zawodnicy'!$A:$E,1,FALSE)," ",VLOOKUP(N45,'[1]zawodnicy'!$A:$E,2,FALSE)," ",VLOOKUP(N45,'[1]zawodnicy'!$A:$E,3,FALSE)," - ",VLOOKUP(N45,'[1]zawodnicy'!$A:$E,4,FALSE)),"")</f>
        <v>P5507 Michalina PRENDECKA - ZKB Maced Polanów</v>
      </c>
      <c r="V45" s="52"/>
      <c r="W45" s="53"/>
      <c r="X45" s="92" t="str">
        <f>IF(SUM(AQ41:AR41)=0,"",AR41&amp;":"&amp;AQ41)</f>
        <v>3:21</v>
      </c>
      <c r="Y45" s="45" t="str">
        <f>IF(SUM(AQ42:AR42)=0,"",AR42&amp;":"&amp;AQ42)</f>
        <v>22:20</v>
      </c>
      <c r="Z45" s="166"/>
      <c r="AA45" s="141"/>
      <c r="AB45" s="47"/>
      <c r="AC45" s="47"/>
      <c r="AD45" s="48"/>
      <c r="AE45" s="2"/>
      <c r="AF45" s="13"/>
      <c r="AG45" s="13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1.25" customHeight="1" thickBot="1">
      <c r="A46" s="2"/>
      <c r="J46" s="54"/>
      <c r="K46" s="54"/>
      <c r="L46" s="54"/>
      <c r="N46" s="55"/>
      <c r="O46" s="54"/>
      <c r="P46" s="54"/>
      <c r="Q46" s="2"/>
      <c r="R46" s="2"/>
      <c r="S46" s="2"/>
      <c r="T46" s="122"/>
      <c r="U46" s="123">
        <f>IF(N46&lt;&gt;"",CONCATENATE(VLOOKUP(N46,'[1]zawodnicy'!$A:$E,1,FALSE)," ",VLOOKUP(N46,'[1]zawodnicy'!$A:$E,2,FALSE)," ",VLOOKUP(N46,'[1]zawodnicy'!$A:$E,3,FALSE)," - ",VLOOKUP(N46,'[1]zawodnicy'!$A:$E,4,FALSE)),"")</f>
      </c>
      <c r="V46" s="124"/>
      <c r="W46" s="125"/>
      <c r="X46" s="126">
        <f>IF(SUM(AS41:AT41)=0,"",AT41&amp;":"&amp;AS41)</f>
      </c>
      <c r="Y46" s="127">
        <f>IF(SUM(AS42:AT42)=0,"",AT42&amp;":"&amp;AS42)</f>
      </c>
      <c r="Z46" s="128"/>
      <c r="AA46" s="167"/>
      <c r="AB46" s="129"/>
      <c r="AC46" s="129"/>
      <c r="AD46" s="130"/>
      <c r="AE46" s="11"/>
      <c r="AF46" s="13"/>
      <c r="AG46" s="13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ht="11.25" customHeight="1" thickBot="1"/>
    <row r="48" spans="14:33" ht="11.25" customHeight="1" thickBot="1">
      <c r="N48" s="12"/>
      <c r="O48" s="24">
        <v>2</v>
      </c>
      <c r="Q48" s="20" t="str">
        <f>"Grupa "&amp;O48&amp;"."</f>
        <v>Grupa 2.</v>
      </c>
      <c r="R48" s="20"/>
      <c r="S48" s="20"/>
      <c r="T48" s="25" t="s">
        <v>2</v>
      </c>
      <c r="U48" s="26" t="s">
        <v>3</v>
      </c>
      <c r="V48" s="27"/>
      <c r="W48" s="28"/>
      <c r="X48" s="25">
        <v>1</v>
      </c>
      <c r="Y48" s="30">
        <v>2</v>
      </c>
      <c r="Z48" s="131">
        <v>3</v>
      </c>
      <c r="AA48" s="132" t="s">
        <v>4</v>
      </c>
      <c r="AB48" s="34" t="s">
        <v>5</v>
      </c>
      <c r="AC48" s="34" t="s">
        <v>6</v>
      </c>
      <c r="AD48" s="133" t="s">
        <v>7</v>
      </c>
      <c r="AE48" s="2"/>
      <c r="AF48" s="13"/>
      <c r="AG48" s="13"/>
    </row>
    <row r="49" spans="10:46" ht="11.25" customHeight="1">
      <c r="J49" s="54"/>
      <c r="K49" s="54"/>
      <c r="L49" s="54"/>
      <c r="N49" s="37" t="s">
        <v>28</v>
      </c>
      <c r="Q49" s="38" t="s">
        <v>10</v>
      </c>
      <c r="R49" s="38"/>
      <c r="S49" s="39" t="s">
        <v>11</v>
      </c>
      <c r="T49" s="134">
        <v>1</v>
      </c>
      <c r="U49" s="41">
        <f>IF(AND(N50&lt;&gt;"",N51&lt;&gt;""),CONCATENATE(VLOOKUP(N50,'[1]zawodnicy'!$A:$E,1,FALSE)," ",VLOOKUP(N50,'[1]zawodnicy'!$A:$E,2,FALSE)," ",VLOOKUP(N50,'[1]zawodnicy'!$A:$E,3,FALSE)," - ",VLOOKUP(N50,'[1]zawodnicy'!$A:$E,4,FALSE)),"")</f>
      </c>
      <c r="V49" s="42"/>
      <c r="W49" s="43"/>
      <c r="X49" s="135"/>
      <c r="Y49" s="136" t="str">
        <f>IF(SUM(AO54:AP54)=0,"",AO54&amp;":"&amp;AP54)</f>
        <v>21:10</v>
      </c>
      <c r="Z49" s="137" t="str">
        <f>IF(SUM(AO52:AP52)=0,"",AO52&amp;":"&amp;AP52)</f>
        <v>21:8</v>
      </c>
      <c r="AA49" s="138" t="str">
        <f>IF(SUM(AY52:BB52)=0,"",BE52&amp;":"&amp;BF52)</f>
        <v>84:38</v>
      </c>
      <c r="AB49" s="139" t="str">
        <f>IF(SUM(AY52:BB52)=0,"",BG52&amp;":"&amp;BH52)</f>
        <v>4:0</v>
      </c>
      <c r="AC49" s="139" t="str">
        <f>IF(SUM(AY52:BB52)=0,"",BI52&amp;":"&amp;BJ52)</f>
        <v>2:0</v>
      </c>
      <c r="AD49" s="140">
        <f>IF(SUM(BI52:BI54)&gt;0,BK52,"")</f>
        <v>1</v>
      </c>
      <c r="AE49" s="2"/>
      <c r="AF49" s="13"/>
      <c r="AG49" s="13"/>
      <c r="AH49" s="15"/>
      <c r="AI49" s="36" t="s">
        <v>8</v>
      </c>
      <c r="AJ49" s="36"/>
      <c r="AK49" s="36"/>
      <c r="AL49" s="36"/>
      <c r="AM49" s="36"/>
      <c r="AN49" s="36"/>
      <c r="AO49" s="36" t="s">
        <v>9</v>
      </c>
      <c r="AP49" s="36"/>
      <c r="AQ49" s="36"/>
      <c r="AR49" s="36"/>
      <c r="AS49" s="36"/>
      <c r="AT49" s="36"/>
    </row>
    <row r="50" spans="9:60" ht="11.25" customHeight="1" thickBot="1">
      <c r="I50" s="2" t="str">
        <f>"1"&amp;O48&amp;N49</f>
        <v>12pojedyncza dziewcząt</v>
      </c>
      <c r="J50" s="11" t="str">
        <f>IF(AD49="","",IF(AD49=1,N50,IF(AD52=1,N53,IF(AD55=1,N56,""))))</f>
        <v>D4628</v>
      </c>
      <c r="K50" s="11">
        <f>IF(AD49="","",IF(AD49=1,N51,IF(AD52=1,N54,IF(AD55=1,N57,""))))</f>
        <v>0</v>
      </c>
      <c r="L50" s="11"/>
      <c r="N50" s="49" t="s">
        <v>32</v>
      </c>
      <c r="O50" s="50">
        <f>IF(O48&gt;0,(O48&amp;1)*1,"")</f>
        <v>21</v>
      </c>
      <c r="Q50" s="38"/>
      <c r="R50" s="38"/>
      <c r="S50" s="39"/>
      <c r="T50" s="40"/>
      <c r="U50" s="51" t="str">
        <f>IF(AND(N50&lt;&gt;"",N51=""),CONCATENATE(VLOOKUP(N50,'[1]zawodnicy'!$A:$E,1,FALSE)," ",VLOOKUP(N50,'[1]zawodnicy'!$A:$E,2,FALSE)," ",VLOOKUP(N50,'[1]zawodnicy'!$A:$E,3,FALSE)," - ",VLOOKUP(N50,'[1]zawodnicy'!$A:$E,4,FALSE)),"")</f>
        <v>D4628 Anna DUDA - ULKS U-2 Lotka Bytów</v>
      </c>
      <c r="V50" s="52"/>
      <c r="W50" s="53"/>
      <c r="X50" s="44"/>
      <c r="Y50" s="45" t="str">
        <f>IF(SUM(AQ54:AR54)=0,"",AQ54&amp;":"&amp;AR54)</f>
        <v>21:10</v>
      </c>
      <c r="Z50" s="94" t="str">
        <f>IF(SUM(AQ52:AR52)=0,"",AQ52&amp;":"&amp;AR52)</f>
        <v>21:10</v>
      </c>
      <c r="AA50" s="141"/>
      <c r="AB50" s="47"/>
      <c r="AC50" s="47"/>
      <c r="AD50" s="48"/>
      <c r="AE50" s="2"/>
      <c r="AF50" s="13"/>
      <c r="AG50" s="13"/>
      <c r="AH50" s="15"/>
      <c r="BE50" s="21">
        <f>SUM(BE52:BE54)</f>
        <v>184</v>
      </c>
      <c r="BF50" s="21">
        <f>SUM(BF52:BF54)</f>
        <v>184</v>
      </c>
      <c r="BG50" s="21">
        <f>SUM(BG52:BG54)</f>
        <v>6</v>
      </c>
      <c r="BH50" s="21">
        <f>SUM(BH52:BH54)</f>
        <v>6</v>
      </c>
    </row>
    <row r="51" spans="10:64" ht="11.25" customHeight="1" thickBot="1">
      <c r="J51" s="11"/>
      <c r="K51" s="54"/>
      <c r="L51" s="54"/>
      <c r="N51" s="55"/>
      <c r="O51" s="54"/>
      <c r="P51" s="54"/>
      <c r="Q51" s="38"/>
      <c r="R51" s="38"/>
      <c r="S51" s="39"/>
      <c r="T51" s="56"/>
      <c r="U51" s="57">
        <f>IF(N51&lt;&gt;"",CONCATENATE(VLOOKUP(N51,'[1]zawodnicy'!$A:$E,1,FALSE)," ",VLOOKUP(N51,'[1]zawodnicy'!$A:$E,2,FALSE)," ",VLOOKUP(N51,'[1]zawodnicy'!$A:$E,3,FALSE)," - ",VLOOKUP(N51,'[1]zawodnicy'!$A:$E,4,FALSE)),"")</f>
      </c>
      <c r="V51" s="58"/>
      <c r="W51" s="59"/>
      <c r="X51" s="44"/>
      <c r="Y51" s="60">
        <f>IF(SUM(AS54:AT54)=0,"",AS54&amp;":"&amp;AT54)</f>
      </c>
      <c r="Z51" s="104">
        <f>IF(SUM(AS52:AT52)=0,"",AS52&amp;":"&amp;AT52)</f>
      </c>
      <c r="AA51" s="142"/>
      <c r="AB51" s="143"/>
      <c r="AC51" s="143"/>
      <c r="AD51" s="144"/>
      <c r="AE51" s="2"/>
      <c r="AF51" s="13"/>
      <c r="AG51" s="13"/>
      <c r="AH51" s="15"/>
      <c r="AI51" s="145" t="s">
        <v>13</v>
      </c>
      <c r="AJ51" s="146"/>
      <c r="AK51" s="65" t="s">
        <v>14</v>
      </c>
      <c r="AL51" s="146"/>
      <c r="AM51" s="65" t="s">
        <v>15</v>
      </c>
      <c r="AN51" s="147"/>
      <c r="AO51" s="145" t="s">
        <v>13</v>
      </c>
      <c r="AP51" s="146"/>
      <c r="AQ51" s="65" t="s">
        <v>14</v>
      </c>
      <c r="AR51" s="146"/>
      <c r="AS51" s="65" t="s">
        <v>15</v>
      </c>
      <c r="AT51" s="146"/>
      <c r="AU51" s="13"/>
      <c r="AV51" s="13"/>
      <c r="AW51" s="145">
        <v>1</v>
      </c>
      <c r="AX51" s="146"/>
      <c r="AY51" s="65">
        <v>2</v>
      </c>
      <c r="AZ51" s="146"/>
      <c r="BA51" s="65">
        <v>3</v>
      </c>
      <c r="BB51" s="147"/>
      <c r="BE51" s="145" t="s">
        <v>4</v>
      </c>
      <c r="BF51" s="147"/>
      <c r="BG51" s="145" t="s">
        <v>5</v>
      </c>
      <c r="BH51" s="147"/>
      <c r="BI51" s="145" t="s">
        <v>6</v>
      </c>
      <c r="BJ51" s="147"/>
      <c r="BK51" s="66" t="s">
        <v>7</v>
      </c>
      <c r="BL51" s="22">
        <f>SUM(BL52:BL54)</f>
        <v>-2.2036409155767878E-17</v>
      </c>
    </row>
    <row r="52" spans="1:64" ht="11.25" customHeight="1">
      <c r="A52" s="21">
        <f>S52</f>
        <v>4</v>
      </c>
      <c r="B52" s="2" t="str">
        <f>IF(N50="","",N50)</f>
        <v>D4628</v>
      </c>
      <c r="C52" s="2">
        <f>IF(N51="","",N51)</f>
      </c>
      <c r="D52" s="2" t="str">
        <f>IF(N56="","",N56)</f>
        <v>T4594</v>
      </c>
      <c r="E52" s="2">
        <f>IF(N57="","",N57)</f>
      </c>
      <c r="I52" s="2" t="str">
        <f>"2"&amp;O48&amp;N49</f>
        <v>22pojedyncza dziewcząt</v>
      </c>
      <c r="J52" s="11" t="str">
        <f>IF(AD52="","",IF(AD49=2,N50,IF(AD52=2,N53,IF(AD55=2,N56,""))))</f>
        <v>T4594</v>
      </c>
      <c r="K52" s="11">
        <f>IF(AD52="","",IF(AD49=2,N51,IF(AD52=2,N54,IF(AD55=2,N57,""))))</f>
        <v>0</v>
      </c>
      <c r="M52" s="67" t="str">
        <f>N49</f>
        <v>pojedyncza dziewcząt</v>
      </c>
      <c r="O52" s="54"/>
      <c r="P52" s="54"/>
      <c r="Q52" s="68">
        <f>IF(AU52&gt;0,"",IF(A52=0,"",IF(VLOOKUP(A52,'[1]plan gier'!A:S,19,FALSE)="","",VLOOKUP(A52,'[1]plan gier'!A:S,19,FALSE))))</f>
      </c>
      <c r="R52" s="69" t="s">
        <v>16</v>
      </c>
      <c r="S52" s="148">
        <v>4</v>
      </c>
      <c r="T52" s="71">
        <v>2</v>
      </c>
      <c r="U52" s="51">
        <f>IF(AND(N53&lt;&gt;"",N54&lt;&gt;""),CONCATENATE(VLOOKUP(N53,'[1]zawodnicy'!$A:$E,1,FALSE)," ",VLOOKUP(N53,'[1]zawodnicy'!$A:$E,2,FALSE)," ",VLOOKUP(N53,'[1]zawodnicy'!$A:$E,3,FALSE)," - ",VLOOKUP(N53,'[1]zawodnicy'!$A:$E,4,FALSE)),"")</f>
      </c>
      <c r="V52" s="52"/>
      <c r="W52" s="53"/>
      <c r="X52" s="72" t="str">
        <f>IF(SUM(AO54:AP54)=0,"",AP54&amp;":"&amp;AO54)</f>
        <v>10:21</v>
      </c>
      <c r="Y52" s="108"/>
      <c r="Z52" s="75" t="str">
        <f>IF(SUM(AO53:AP53)=0,"",AO53&amp;":"&amp;AP53)</f>
        <v>10:21</v>
      </c>
      <c r="AA52" s="149" t="str">
        <f>IF(SUM(AW53:AX53,BA53:BB53)=0,"",BE53&amp;":"&amp;BF53)</f>
        <v>40:84</v>
      </c>
      <c r="AB52" s="76" t="str">
        <f>IF(SUM(AW53:AX53,BA53:BB53)=0,"",BG53&amp;":"&amp;BH53)</f>
        <v>0:4</v>
      </c>
      <c r="AC52" s="76" t="str">
        <f>IF(SUM(AW53:AX53,BA53:BB53)=0,"",BI53&amp;":"&amp;BJ53)</f>
        <v>0:2</v>
      </c>
      <c r="AD52" s="77">
        <f>IF(SUM(BI52:BI54)&gt;0,BK53,"")</f>
        <v>3</v>
      </c>
      <c r="AE52" s="2"/>
      <c r="AF52" s="13"/>
      <c r="AG52" s="13"/>
      <c r="AH52" s="69" t="s">
        <v>16</v>
      </c>
      <c r="AI52" s="80">
        <f>IF(ISBLANK(S52),"",VLOOKUP(S52,'[1]plan gier'!$X:$AN,12,FALSE))</f>
        <v>21</v>
      </c>
      <c r="AJ52" s="81">
        <f>IF(ISBLANK(S52),"",VLOOKUP(S52,'[1]plan gier'!$X:$AN,13,FALSE))</f>
        <v>8</v>
      </c>
      <c r="AK52" s="81">
        <f>IF(ISBLANK(S52),"",VLOOKUP(S52,'[1]plan gier'!$X:$AN,14,FALSE))</f>
        <v>21</v>
      </c>
      <c r="AL52" s="81">
        <f>IF(ISBLANK(S52),"",VLOOKUP(S52,'[1]plan gier'!$X:$AN,15,FALSE))</f>
        <v>10</v>
      </c>
      <c r="AM52" s="81">
        <f>IF(ISBLANK(S52),"",VLOOKUP(S52,'[1]plan gier'!$X:$AN,16,FALSE))</f>
        <v>0</v>
      </c>
      <c r="AN52" s="81">
        <f>IF(ISBLANK(S52),"",VLOOKUP(S52,'[1]plan gier'!$X:$AN,17,FALSE))</f>
        <v>0</v>
      </c>
      <c r="AO52" s="150">
        <f aca="true" t="shared" si="6" ref="AO52:AT54">IF(AI52="",0,AI52)</f>
        <v>21</v>
      </c>
      <c r="AP52" s="79">
        <f t="shared" si="6"/>
        <v>8</v>
      </c>
      <c r="AQ52" s="151">
        <f t="shared" si="6"/>
        <v>21</v>
      </c>
      <c r="AR52" s="79">
        <f t="shared" si="6"/>
        <v>10</v>
      </c>
      <c r="AS52" s="151">
        <f t="shared" si="6"/>
        <v>0</v>
      </c>
      <c r="AT52" s="79">
        <f t="shared" si="6"/>
        <v>0</v>
      </c>
      <c r="AU52" s="152">
        <f>SUM(AO52:AT52)</f>
        <v>60</v>
      </c>
      <c r="AV52" s="14">
        <v>1</v>
      </c>
      <c r="AW52" s="153"/>
      <c r="AX52" s="154"/>
      <c r="AY52" s="81">
        <f>IF(AI54&gt;AJ54,1,0)+IF(AK54&gt;AL54,1,0)+IF(AM54&gt;AN54,1,0)</f>
        <v>2</v>
      </c>
      <c r="AZ52" s="81">
        <f>AW53</f>
        <v>0</v>
      </c>
      <c r="BA52" s="81">
        <f>IF(AI52&gt;AJ52,1,0)+IF(AK52&gt;AL52,1,0)+IF(AM52&gt;AN52,1,0)</f>
        <v>2</v>
      </c>
      <c r="BB52" s="82">
        <f>AW54</f>
        <v>0</v>
      </c>
      <c r="BE52" s="80">
        <f>AO52+AQ52+AS52+AO54+AQ54+AS54</f>
        <v>84</v>
      </c>
      <c r="BF52" s="82">
        <f>AP52+AR52+AT52+AP54+AR54+AT54</f>
        <v>38</v>
      </c>
      <c r="BG52" s="80">
        <f>AY52+BA52</f>
        <v>4</v>
      </c>
      <c r="BH52" s="82">
        <f>AZ52+BB52</f>
        <v>0</v>
      </c>
      <c r="BI52" s="80">
        <f>IF(AY52&gt;AZ52,1,0)+IF(BA52&gt;BB52,1,0)</f>
        <v>2</v>
      </c>
      <c r="BJ52" s="87">
        <f>IF(AZ52&gt;AY52,1,0)+IF(BB52&gt;BA52,1,0)</f>
        <v>0</v>
      </c>
      <c r="BK52" s="155">
        <f>IF(BI52+BJ52=0,"",IF(BL52=MAX(BL52:BL54),1,IF(BL52=MIN(BL52:BL54),3,2)))</f>
        <v>1</v>
      </c>
      <c r="BL52" s="22">
        <f>IF(BI52+BJ52&lt;&gt;0,BI52-BJ52+(BG52-BH52)/100+(BE52-BF52)/10000,-2)</f>
        <v>2.0446</v>
      </c>
    </row>
    <row r="53" spans="1:64" ht="11.25" customHeight="1">
      <c r="A53" s="21">
        <f>S53</f>
        <v>26</v>
      </c>
      <c r="B53" s="2" t="str">
        <f>IF(N53="","",N53)</f>
        <v>M5462</v>
      </c>
      <c r="C53" s="2">
        <f>IF(N54="","",N54)</f>
      </c>
      <c r="D53" s="2" t="str">
        <f>IF(N56="","",N56)</f>
        <v>T4594</v>
      </c>
      <c r="E53" s="2">
        <f>IF(N57="","",N57)</f>
      </c>
      <c r="J53" s="11"/>
      <c r="K53" s="21"/>
      <c r="M53" s="67" t="str">
        <f>N49</f>
        <v>pojedyncza dziewcząt</v>
      </c>
      <c r="N53" s="49" t="s">
        <v>33</v>
      </c>
      <c r="O53" s="50">
        <f>IF(O48&gt;0,(O48&amp;2)*1,"")</f>
        <v>22</v>
      </c>
      <c r="Q53" s="68">
        <f>IF(AU53&gt;0,"",IF(A53=0,"",IF(VLOOKUP(A53,'[1]plan gier'!A:S,19,FALSE)="","",VLOOKUP(A53,'[1]plan gier'!A:S,19,FALSE))))</f>
      </c>
      <c r="R53" s="69" t="s">
        <v>20</v>
      </c>
      <c r="S53" s="148">
        <v>26</v>
      </c>
      <c r="T53" s="40"/>
      <c r="U53" s="51" t="str">
        <f>IF(AND(N53&lt;&gt;"",N54=""),CONCATENATE(VLOOKUP(N53,'[1]zawodnicy'!$A:$E,1,FALSE)," ",VLOOKUP(N53,'[1]zawodnicy'!$A:$E,2,FALSE)," ",VLOOKUP(N53,'[1]zawodnicy'!$A:$E,3,FALSE)," - ",VLOOKUP(N53,'[1]zawodnicy'!$A:$E,4,FALSE)),"")</f>
        <v>M5462 Natalia MACIUPA - MKB Lednik Miastko</v>
      </c>
      <c r="V53" s="52"/>
      <c r="W53" s="53"/>
      <c r="X53" s="92" t="str">
        <f>IF(SUM(AQ54:AR54)=0,"",AR54&amp;":"&amp;AQ54)</f>
        <v>10:21</v>
      </c>
      <c r="Y53" s="118"/>
      <c r="Z53" s="94" t="str">
        <f>IF(SUM(AQ53:AR53)=0,"",AQ53&amp;":"&amp;AR53)</f>
        <v>10:21</v>
      </c>
      <c r="AA53" s="141"/>
      <c r="AB53" s="47"/>
      <c r="AC53" s="47"/>
      <c r="AD53" s="48"/>
      <c r="AE53" s="2"/>
      <c r="AF53" s="13"/>
      <c r="AG53" s="13"/>
      <c r="AH53" s="69" t="s">
        <v>20</v>
      </c>
      <c r="AI53" s="95">
        <f>IF(ISBLANK(S53),"",VLOOKUP(S53,'[1]plan gier'!$X:$AN,12,FALSE))</f>
        <v>10</v>
      </c>
      <c r="AJ53" s="96">
        <f>IF(ISBLANK(S53),"",VLOOKUP(S53,'[1]plan gier'!$X:$AN,13,FALSE))</f>
        <v>21</v>
      </c>
      <c r="AK53" s="96">
        <f>IF(ISBLANK(S53),"",VLOOKUP(S53,'[1]plan gier'!$X:$AN,14,FALSE))</f>
        <v>10</v>
      </c>
      <c r="AL53" s="96">
        <f>IF(ISBLANK(S53),"",VLOOKUP(S53,'[1]plan gier'!$X:$AN,15,FALSE))</f>
        <v>21</v>
      </c>
      <c r="AM53" s="96">
        <f>IF(ISBLANK(S53),"",VLOOKUP(S53,'[1]plan gier'!$X:$AN,16,FALSE))</f>
        <v>0</v>
      </c>
      <c r="AN53" s="96">
        <f>IF(ISBLANK(S53),"",VLOOKUP(S53,'[1]plan gier'!$X:$AN,17,FALSE))</f>
        <v>0</v>
      </c>
      <c r="AO53" s="156">
        <f t="shared" si="6"/>
        <v>10</v>
      </c>
      <c r="AP53" s="96">
        <f t="shared" si="6"/>
        <v>21</v>
      </c>
      <c r="AQ53" s="157">
        <f t="shared" si="6"/>
        <v>10</v>
      </c>
      <c r="AR53" s="96">
        <f t="shared" si="6"/>
        <v>21</v>
      </c>
      <c r="AS53" s="157">
        <f t="shared" si="6"/>
        <v>0</v>
      </c>
      <c r="AT53" s="96">
        <f t="shared" si="6"/>
        <v>0</v>
      </c>
      <c r="AU53" s="152">
        <f>SUM(AO53:AT53)</f>
        <v>62</v>
      </c>
      <c r="AV53" s="14">
        <v>2</v>
      </c>
      <c r="AW53" s="95">
        <f>IF(AI54&lt;AJ54,1,0)+IF(AK54&lt;AL54,1,0)+IF(AM54&lt;AN54,1,0)</f>
        <v>0</v>
      </c>
      <c r="AX53" s="96">
        <f>AY52</f>
        <v>2</v>
      </c>
      <c r="AY53" s="158"/>
      <c r="AZ53" s="159"/>
      <c r="BA53" s="96">
        <f>IF(AI53&gt;AJ53,1,0)+IF(AK53&gt;AL53,1,0)+IF(AM53&gt;AN53,1,0)</f>
        <v>0</v>
      </c>
      <c r="BB53" s="97">
        <f>AY54</f>
        <v>2</v>
      </c>
      <c r="BE53" s="95">
        <f>AO53+AQ53+AS53+AP54+AR54+AT54</f>
        <v>40</v>
      </c>
      <c r="BF53" s="97">
        <f>AP53+AR53+AT53+AO54+AQ54+AS54</f>
        <v>84</v>
      </c>
      <c r="BG53" s="95">
        <f>AW53+BA53</f>
        <v>0</v>
      </c>
      <c r="BH53" s="97">
        <f>AX53+BB53</f>
        <v>4</v>
      </c>
      <c r="BI53" s="95">
        <f>IF(AW53&gt;AX53,1,0)+IF(BA53&gt;BB53,1,0)</f>
        <v>0</v>
      </c>
      <c r="BJ53" s="101">
        <f>IF(AX53&gt;AW53,1,0)+IF(BB53&gt;BA53,1,0)</f>
        <v>2</v>
      </c>
      <c r="BK53" s="102">
        <f>IF(BI53+BJ53=0,"",IF(BL53=MAX(BL52:BL54),1,IF(BL53=MIN(BL52:BL54),3,2)))</f>
        <v>3</v>
      </c>
      <c r="BL53" s="22">
        <f>IF(BI53+BJ53&lt;&gt;0,BI53-BJ53+(BG53-BH53)/100+(BE53-BF53)/10000,-2)</f>
        <v>-2.0444</v>
      </c>
    </row>
    <row r="54" spans="1:64" ht="11.25" customHeight="1" thickBot="1">
      <c r="A54" s="21">
        <f>S54</f>
        <v>58</v>
      </c>
      <c r="B54" s="2" t="str">
        <f>IF(N50="","",N50)</f>
        <v>D4628</v>
      </c>
      <c r="C54" s="2">
        <f>IF(N51="","",N51)</f>
      </c>
      <c r="D54" s="2" t="str">
        <f>IF(N53="","",N53)</f>
        <v>M5462</v>
      </c>
      <c r="E54" s="2">
        <f>IF(N54="","",N54)</f>
      </c>
      <c r="I54" s="2" t="str">
        <f>"3"&amp;O48&amp;N49</f>
        <v>32pojedyncza dziewcząt</v>
      </c>
      <c r="J54" s="11" t="str">
        <f>IF(AD55="","",IF(AD49=3,N50,IF(AD52=3,N53,IF(AD55=3,N56,""))))</f>
        <v>M5462</v>
      </c>
      <c r="K54" s="11">
        <f>IF(AD55="","",IF(AD49=3,N51,IF(AD52=3,N54,IF(AD55=3,N57,""))))</f>
        <v>0</v>
      </c>
      <c r="M54" s="67" t="str">
        <f>N49</f>
        <v>pojedyncza dziewcząt</v>
      </c>
      <c r="N54" s="55"/>
      <c r="O54" s="54"/>
      <c r="P54" s="54"/>
      <c r="Q54" s="68">
        <f>IF(AU54&gt;0,"",IF(A54=0,"",IF(VLOOKUP(A54,'[1]plan gier'!A:S,19,FALSE)="","",VLOOKUP(A54,'[1]plan gier'!A:S,19,FALSE))))</f>
      </c>
      <c r="R54" s="160" t="s">
        <v>23</v>
      </c>
      <c r="S54" s="148">
        <v>58</v>
      </c>
      <c r="T54" s="56"/>
      <c r="U54" s="57">
        <f>IF(N54&lt;&gt;"",CONCATENATE(VLOOKUP(N54,'[1]zawodnicy'!$A:$E,1,FALSE)," ",VLOOKUP(N54,'[1]zawodnicy'!$A:$E,2,FALSE)," ",VLOOKUP(N54,'[1]zawodnicy'!$A:$E,3,FALSE)," - ",VLOOKUP(N54,'[1]zawodnicy'!$A:$E,4,FALSE)),"")</f>
      </c>
      <c r="V54" s="58"/>
      <c r="W54" s="59"/>
      <c r="X54" s="103">
        <f>IF(SUM(AS54:AT54)=0,"",AT54&amp;":"&amp;AS54)</f>
      </c>
      <c r="Y54" s="118"/>
      <c r="Z54" s="104">
        <f>IF(SUM(AS53:AT53)=0,"",AS53&amp;":"&amp;AT53)</f>
      </c>
      <c r="AA54" s="142"/>
      <c r="AB54" s="143"/>
      <c r="AC54" s="143"/>
      <c r="AD54" s="144"/>
      <c r="AE54" s="2"/>
      <c r="AF54" s="13"/>
      <c r="AG54" s="13"/>
      <c r="AH54" s="160" t="s">
        <v>23</v>
      </c>
      <c r="AI54" s="114">
        <f>IF(ISBLANK(S54),"",VLOOKUP(S54,'[1]plan gier'!$X:$AN,12,FALSE))</f>
        <v>21</v>
      </c>
      <c r="AJ54" s="111">
        <f>IF(ISBLANK(S54),"",VLOOKUP(S54,'[1]plan gier'!$X:$AN,13,FALSE))</f>
        <v>10</v>
      </c>
      <c r="AK54" s="111">
        <f>IF(ISBLANK(S54),"",VLOOKUP(S54,'[1]plan gier'!$X:$AN,14,FALSE))</f>
        <v>21</v>
      </c>
      <c r="AL54" s="111">
        <f>IF(ISBLANK(S54),"",VLOOKUP(S54,'[1]plan gier'!$X:$AN,15,FALSE))</f>
        <v>10</v>
      </c>
      <c r="AM54" s="111">
        <f>IF(ISBLANK(S54),"",VLOOKUP(S54,'[1]plan gier'!$X:$AN,16,FALSE))</f>
        <v>0</v>
      </c>
      <c r="AN54" s="111">
        <f>IF(ISBLANK(S54),"",VLOOKUP(S54,'[1]plan gier'!$X:$AN,17,FALSE))</f>
        <v>0</v>
      </c>
      <c r="AO54" s="161">
        <f t="shared" si="6"/>
        <v>21</v>
      </c>
      <c r="AP54" s="111">
        <f t="shared" si="6"/>
        <v>10</v>
      </c>
      <c r="AQ54" s="162">
        <f t="shared" si="6"/>
        <v>21</v>
      </c>
      <c r="AR54" s="111">
        <f t="shared" si="6"/>
        <v>10</v>
      </c>
      <c r="AS54" s="162">
        <f t="shared" si="6"/>
        <v>0</v>
      </c>
      <c r="AT54" s="111">
        <f t="shared" si="6"/>
        <v>0</v>
      </c>
      <c r="AU54" s="152">
        <f>SUM(AO54:AT54)</f>
        <v>62</v>
      </c>
      <c r="AV54" s="14">
        <v>3</v>
      </c>
      <c r="AW54" s="114">
        <f>IF(AI52&lt;AJ52,1,0)+IF(AK52&lt;AL52,1,0)+IF(AM52&lt;AN52,1,0)</f>
        <v>0</v>
      </c>
      <c r="AX54" s="111">
        <f>BA52</f>
        <v>2</v>
      </c>
      <c r="AY54" s="111">
        <f>IF(AI53&lt;AJ53,1,0)+IF(AK53&lt;AL53,1,0)+IF(AM53&lt;AN53,1,0)</f>
        <v>2</v>
      </c>
      <c r="AZ54" s="111">
        <f>BA53</f>
        <v>0</v>
      </c>
      <c r="BA54" s="163"/>
      <c r="BB54" s="164"/>
      <c r="BE54" s="114">
        <f>AP52+AR52+AT52+AP53+AR53+AT53</f>
        <v>60</v>
      </c>
      <c r="BF54" s="116">
        <f>AO52+AQ52+AS52+AO53+AQ53+AS53</f>
        <v>62</v>
      </c>
      <c r="BG54" s="114">
        <f>AW54+AY54</f>
        <v>2</v>
      </c>
      <c r="BH54" s="116">
        <f>AX54+AZ54</f>
        <v>2</v>
      </c>
      <c r="BI54" s="114">
        <f>IF(AW54&gt;AX54,1,0)+IF(AY54&gt;AZ54,1,0)</f>
        <v>1</v>
      </c>
      <c r="BJ54" s="115">
        <f>IF(AX54&gt;AW54,1,0)+IF(AZ54&gt;AY54,1,0)</f>
        <v>1</v>
      </c>
      <c r="BK54" s="117">
        <f>IF(BI54+BJ54=0,"",IF(BL54=MAX(BL52:BL54),1,IF(BL54=MIN(BL52:BL54),3,2)))</f>
        <v>2</v>
      </c>
      <c r="BL54" s="22">
        <f>IF(BI54+BJ54&lt;&gt;0,BI54-BJ54+(BG54-BH54)/100+(BE54-BF54)/10000,-2)</f>
        <v>-0.0002</v>
      </c>
    </row>
    <row r="55" spans="1:60" ht="11.25" customHeight="1">
      <c r="A55" s="2"/>
      <c r="J55" s="54"/>
      <c r="K55" s="54"/>
      <c r="L55" s="54"/>
      <c r="O55" s="54"/>
      <c r="P55" s="54"/>
      <c r="Q55" s="2"/>
      <c r="R55" s="2"/>
      <c r="S55" s="2"/>
      <c r="T55" s="71">
        <v>3</v>
      </c>
      <c r="U55" s="51">
        <f>IF(AND(N56&lt;&gt;"",N57&lt;&gt;""),CONCATENATE(VLOOKUP(N56,'[1]zawodnicy'!$A:$E,1,FALSE)," ",VLOOKUP(N56,'[1]zawodnicy'!$A:$E,2,FALSE)," ",VLOOKUP(N56,'[1]zawodnicy'!$A:$E,3,FALSE)," - ",VLOOKUP(N56,'[1]zawodnicy'!$A:$E,4,FALSE)),"")</f>
      </c>
      <c r="V55" s="52"/>
      <c r="W55" s="53"/>
      <c r="X55" s="72" t="str">
        <f>IF(SUM(AO52:AP52)=0,"",AP52&amp;":"&amp;AO52)</f>
        <v>8:21</v>
      </c>
      <c r="Y55" s="74" t="str">
        <f>IF(SUM(AO53:AP53)=0,"",AP53&amp;":"&amp;AO53)</f>
        <v>21:10</v>
      </c>
      <c r="Z55" s="165"/>
      <c r="AA55" s="149" t="str">
        <f>IF(SUM(AW54:AZ54)=0,"",BE54&amp;":"&amp;BF54)</f>
        <v>60:62</v>
      </c>
      <c r="AB55" s="76" t="str">
        <f>IF(SUM(AW54:AZ54)=0,"",BG54&amp;":"&amp;BH54)</f>
        <v>2:2</v>
      </c>
      <c r="AC55" s="76" t="str">
        <f>IF(SUM(AW54:AZ54)=0,"",BI54&amp;":"&amp;BJ54)</f>
        <v>1:1</v>
      </c>
      <c r="AD55" s="77">
        <f>IF(SUM(BI52:BI54)&gt;0,BK54,"")</f>
        <v>2</v>
      </c>
      <c r="AE55" s="2"/>
      <c r="AF55" s="13"/>
      <c r="AG55" s="13"/>
      <c r="BE55" s="21">
        <f>SUM(BE52:BE54)</f>
        <v>184</v>
      </c>
      <c r="BF55" s="21">
        <f>SUM(BF52:BF54)</f>
        <v>184</v>
      </c>
      <c r="BG55" s="21">
        <f>SUM(BG52:BG54)</f>
        <v>6</v>
      </c>
      <c r="BH55" s="21">
        <f>SUM(BH52:BH54)</f>
        <v>6</v>
      </c>
    </row>
    <row r="56" spans="1:64" ht="11.25" customHeight="1">
      <c r="A56" s="21"/>
      <c r="J56" s="21"/>
      <c r="K56" s="21"/>
      <c r="L56" s="21"/>
      <c r="N56" s="49" t="s">
        <v>34</v>
      </c>
      <c r="O56" s="50">
        <f>IF(O48&gt;0,(O48&amp;3)*1,"")</f>
        <v>23</v>
      </c>
      <c r="Q56" s="120"/>
      <c r="R56" s="120"/>
      <c r="S56" s="120"/>
      <c r="T56" s="40"/>
      <c r="U56" s="51" t="str">
        <f>IF(AND(N56&lt;&gt;"",N57=""),CONCATENATE(VLOOKUP(N56,'[1]zawodnicy'!$A:$E,1,FALSE)," ",VLOOKUP(N56,'[1]zawodnicy'!$A:$E,2,FALSE)," ",VLOOKUP(N56,'[1]zawodnicy'!$A:$E,3,FALSE)," - ",VLOOKUP(N56,'[1]zawodnicy'!$A:$E,4,FALSE)),"")</f>
        <v>T4594 Wiktoria TOBISZ - ZKB Maced Polanów</v>
      </c>
      <c r="V56" s="52"/>
      <c r="W56" s="53"/>
      <c r="X56" s="92" t="str">
        <f>IF(SUM(AQ52:AR52)=0,"",AR52&amp;":"&amp;AQ52)</f>
        <v>10:21</v>
      </c>
      <c r="Y56" s="45" t="str">
        <f>IF(SUM(AQ53:AR53)=0,"",AR53&amp;":"&amp;AQ53)</f>
        <v>21:10</v>
      </c>
      <c r="Z56" s="166"/>
      <c r="AA56" s="141"/>
      <c r="AB56" s="47"/>
      <c r="AC56" s="47"/>
      <c r="AD56" s="48"/>
      <c r="AE56" s="2"/>
      <c r="AF56" s="13"/>
      <c r="AG56" s="13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1.25" customHeight="1" thickBot="1">
      <c r="A57" s="2"/>
      <c r="J57" s="54"/>
      <c r="K57" s="54"/>
      <c r="L57" s="54"/>
      <c r="N57" s="55"/>
      <c r="O57" s="54"/>
      <c r="P57" s="54"/>
      <c r="Q57" s="2"/>
      <c r="R57" s="2"/>
      <c r="S57" s="2"/>
      <c r="T57" s="122"/>
      <c r="U57" s="123">
        <f>IF(N57&lt;&gt;"",CONCATENATE(VLOOKUP(N57,'[1]zawodnicy'!$A:$E,1,FALSE)," ",VLOOKUP(N57,'[1]zawodnicy'!$A:$E,2,FALSE)," ",VLOOKUP(N57,'[1]zawodnicy'!$A:$E,3,FALSE)," - ",VLOOKUP(N57,'[1]zawodnicy'!$A:$E,4,FALSE)),"")</f>
      </c>
      <c r="V57" s="124"/>
      <c r="W57" s="125"/>
      <c r="X57" s="126">
        <f>IF(SUM(AS52:AT52)=0,"",AT52&amp;":"&amp;AS52)</f>
      </c>
      <c r="Y57" s="127">
        <f>IF(SUM(AS53:AT53)=0,"",AT53&amp;":"&amp;AS53)</f>
      </c>
      <c r="Z57" s="128"/>
      <c r="AA57" s="167"/>
      <c r="AB57" s="129"/>
      <c r="AC57" s="129"/>
      <c r="AD57" s="130"/>
      <c r="AE57" s="11"/>
      <c r="AF57" s="13"/>
      <c r="AG57" s="1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ht="11.25" customHeight="1" thickBot="1"/>
    <row r="59" spans="14:33" ht="11.25" customHeight="1" thickBot="1">
      <c r="N59" s="12"/>
      <c r="O59" s="24">
        <v>3</v>
      </c>
      <c r="Q59" s="20" t="str">
        <f>"Grupa "&amp;O59&amp;"."</f>
        <v>Grupa 3.</v>
      </c>
      <c r="R59" s="20"/>
      <c r="S59" s="20"/>
      <c r="T59" s="25" t="s">
        <v>2</v>
      </c>
      <c r="U59" s="26" t="s">
        <v>3</v>
      </c>
      <c r="V59" s="27"/>
      <c r="W59" s="28"/>
      <c r="X59" s="25">
        <v>1</v>
      </c>
      <c r="Y59" s="30">
        <v>2</v>
      </c>
      <c r="Z59" s="131">
        <v>3</v>
      </c>
      <c r="AA59" s="132" t="s">
        <v>4</v>
      </c>
      <c r="AB59" s="34" t="s">
        <v>5</v>
      </c>
      <c r="AC59" s="34" t="s">
        <v>6</v>
      </c>
      <c r="AD59" s="133" t="s">
        <v>7</v>
      </c>
      <c r="AE59" s="2"/>
      <c r="AF59" s="13"/>
      <c r="AG59" s="13"/>
    </row>
    <row r="60" spans="10:46" ht="11.25" customHeight="1">
      <c r="J60" s="54"/>
      <c r="K60" s="54"/>
      <c r="L60" s="54"/>
      <c r="N60" s="37" t="s">
        <v>28</v>
      </c>
      <c r="Q60" s="38" t="s">
        <v>10</v>
      </c>
      <c r="R60" s="38"/>
      <c r="S60" s="39" t="s">
        <v>11</v>
      </c>
      <c r="T60" s="134">
        <v>1</v>
      </c>
      <c r="U60" s="41">
        <f>IF(AND(N61&lt;&gt;"",N62&lt;&gt;""),CONCATENATE(VLOOKUP(N61,'[1]zawodnicy'!$A:$E,1,FALSE)," ",VLOOKUP(N61,'[1]zawodnicy'!$A:$E,2,FALSE)," ",VLOOKUP(N61,'[1]zawodnicy'!$A:$E,3,FALSE)," - ",VLOOKUP(N61,'[1]zawodnicy'!$A:$E,4,FALSE)),"")</f>
      </c>
      <c r="V60" s="42"/>
      <c r="W60" s="43"/>
      <c r="X60" s="135"/>
      <c r="Y60" s="136" t="str">
        <f>IF(SUM(AO65:AP65)=0,"",AO65&amp;":"&amp;AP65)</f>
        <v>21:7</v>
      </c>
      <c r="Z60" s="137" t="str">
        <f>IF(SUM(AO63:AP63)=0,"",AO63&amp;":"&amp;AP63)</f>
        <v>21:3</v>
      </c>
      <c r="AA60" s="138" t="str">
        <f>IF(SUM(AY63:BB63)=0,"",BE63&amp;":"&amp;BF63)</f>
        <v>84:26</v>
      </c>
      <c r="AB60" s="139" t="str">
        <f>IF(SUM(AY63:BB63)=0,"",BG63&amp;":"&amp;BH63)</f>
        <v>4:0</v>
      </c>
      <c r="AC60" s="139" t="str">
        <f>IF(SUM(AY63:BB63)=0,"",BI63&amp;":"&amp;BJ63)</f>
        <v>2:0</v>
      </c>
      <c r="AD60" s="140">
        <f>IF(SUM(BI63:BI65)&gt;0,BK63,"")</f>
        <v>1</v>
      </c>
      <c r="AE60" s="2"/>
      <c r="AF60" s="13"/>
      <c r="AG60" s="13"/>
      <c r="AH60" s="15"/>
      <c r="AI60" s="36" t="s">
        <v>8</v>
      </c>
      <c r="AJ60" s="36"/>
      <c r="AK60" s="36"/>
      <c r="AL60" s="36"/>
      <c r="AM60" s="36"/>
      <c r="AN60" s="36"/>
      <c r="AO60" s="36" t="s">
        <v>9</v>
      </c>
      <c r="AP60" s="36"/>
      <c r="AQ60" s="36"/>
      <c r="AR60" s="36"/>
      <c r="AS60" s="36"/>
      <c r="AT60" s="36"/>
    </row>
    <row r="61" spans="9:60" ht="11.25" customHeight="1" thickBot="1">
      <c r="I61" s="2" t="str">
        <f>"1"&amp;O59&amp;N60</f>
        <v>13pojedyncza dziewcząt</v>
      </c>
      <c r="J61" s="11" t="str">
        <f>IF(AD60="","",IF(AD60=1,N61,IF(AD63=1,N64,IF(AD66=1,N67,""))))</f>
        <v>S4547</v>
      </c>
      <c r="K61" s="11">
        <f>IF(AD60="","",IF(AD60=1,N62,IF(AD63=1,N65,IF(AD66=1,N68,""))))</f>
        <v>0</v>
      </c>
      <c r="L61" s="11"/>
      <c r="N61" s="49" t="s">
        <v>35</v>
      </c>
      <c r="O61" s="50">
        <f>IF(O59&gt;0,(O59&amp;1)*1,"")</f>
        <v>31</v>
      </c>
      <c r="Q61" s="38"/>
      <c r="R61" s="38"/>
      <c r="S61" s="39"/>
      <c r="T61" s="40"/>
      <c r="U61" s="51" t="str">
        <f>IF(AND(N61&lt;&gt;"",N62=""),CONCATENATE(VLOOKUP(N61,'[1]zawodnicy'!$A:$E,1,FALSE)," ",VLOOKUP(N61,'[1]zawodnicy'!$A:$E,2,FALSE)," ",VLOOKUP(N61,'[1]zawodnicy'!$A:$E,3,FALSE)," - ",VLOOKUP(N61,'[1]zawodnicy'!$A:$E,4,FALSE)),"")</f>
        <v>S4547 Aleksandra SZWEDA - MKB Lednik Miastko</v>
      </c>
      <c r="V61" s="52"/>
      <c r="W61" s="53"/>
      <c r="X61" s="44"/>
      <c r="Y61" s="45" t="str">
        <f>IF(SUM(AQ65:AR65)=0,"",AQ65&amp;":"&amp;AR65)</f>
        <v>21:9</v>
      </c>
      <c r="Z61" s="94" t="str">
        <f>IF(SUM(AQ63:AR63)=0,"",AQ63&amp;":"&amp;AR63)</f>
        <v>21:7</v>
      </c>
      <c r="AA61" s="141"/>
      <c r="AB61" s="47"/>
      <c r="AC61" s="47"/>
      <c r="AD61" s="48"/>
      <c r="AE61" s="2"/>
      <c r="AF61" s="13"/>
      <c r="AG61" s="13"/>
      <c r="AH61" s="15"/>
      <c r="BE61" s="21">
        <f>SUM(BE63:BE65)</f>
        <v>212</v>
      </c>
      <c r="BF61" s="21">
        <f>SUM(BF63:BF65)</f>
        <v>212</v>
      </c>
      <c r="BG61" s="21">
        <f>SUM(BG63:BG65)</f>
        <v>7</v>
      </c>
      <c r="BH61" s="21">
        <f>SUM(BH63:BH65)</f>
        <v>7</v>
      </c>
    </row>
    <row r="62" spans="10:64" ht="11.25" customHeight="1" thickBot="1">
      <c r="J62" s="11"/>
      <c r="K62" s="54"/>
      <c r="L62" s="54"/>
      <c r="N62" s="55"/>
      <c r="O62" s="54"/>
      <c r="P62" s="54"/>
      <c r="Q62" s="38"/>
      <c r="R62" s="38"/>
      <c r="S62" s="39"/>
      <c r="T62" s="56"/>
      <c r="U62" s="57">
        <f>IF(N62&lt;&gt;"",CONCATENATE(VLOOKUP(N62,'[1]zawodnicy'!$A:$E,1,FALSE)," ",VLOOKUP(N62,'[1]zawodnicy'!$A:$E,2,FALSE)," ",VLOOKUP(N62,'[1]zawodnicy'!$A:$E,3,FALSE)," - ",VLOOKUP(N62,'[1]zawodnicy'!$A:$E,4,FALSE)),"")</f>
      </c>
      <c r="V62" s="58"/>
      <c r="W62" s="59"/>
      <c r="X62" s="44"/>
      <c r="Y62" s="60">
        <f>IF(SUM(AS65:AT65)=0,"",AS65&amp;":"&amp;AT65)</f>
      </c>
      <c r="Z62" s="104">
        <f>IF(SUM(AS63:AT63)=0,"",AS63&amp;":"&amp;AT63)</f>
      </c>
      <c r="AA62" s="142"/>
      <c r="AB62" s="143"/>
      <c r="AC62" s="143"/>
      <c r="AD62" s="144"/>
      <c r="AE62" s="2"/>
      <c r="AF62" s="13"/>
      <c r="AG62" s="13"/>
      <c r="AH62" s="15"/>
      <c r="AI62" s="145" t="s">
        <v>13</v>
      </c>
      <c r="AJ62" s="146"/>
      <c r="AK62" s="65" t="s">
        <v>14</v>
      </c>
      <c r="AL62" s="146"/>
      <c r="AM62" s="65" t="s">
        <v>15</v>
      </c>
      <c r="AN62" s="147"/>
      <c r="AO62" s="145" t="s">
        <v>13</v>
      </c>
      <c r="AP62" s="146"/>
      <c r="AQ62" s="65" t="s">
        <v>14</v>
      </c>
      <c r="AR62" s="146"/>
      <c r="AS62" s="65" t="s">
        <v>15</v>
      </c>
      <c r="AT62" s="146"/>
      <c r="AU62" s="13"/>
      <c r="AV62" s="13"/>
      <c r="AW62" s="145">
        <v>1</v>
      </c>
      <c r="AX62" s="146"/>
      <c r="AY62" s="65">
        <v>2</v>
      </c>
      <c r="AZ62" s="146"/>
      <c r="BA62" s="65">
        <v>3</v>
      </c>
      <c r="BB62" s="147"/>
      <c r="BE62" s="145" t="s">
        <v>4</v>
      </c>
      <c r="BF62" s="147"/>
      <c r="BG62" s="145" t="s">
        <v>5</v>
      </c>
      <c r="BH62" s="147"/>
      <c r="BI62" s="145" t="s">
        <v>6</v>
      </c>
      <c r="BJ62" s="147"/>
      <c r="BK62" s="66" t="s">
        <v>7</v>
      </c>
      <c r="BL62" s="22">
        <f>SUM(BL63:BL65)</f>
        <v>0</v>
      </c>
    </row>
    <row r="63" spans="1:64" ht="11.25" customHeight="1">
      <c r="A63" s="21">
        <f>S63</f>
        <v>5</v>
      </c>
      <c r="B63" s="2" t="str">
        <f>IF(N61="","",N61)</f>
        <v>S4547</v>
      </c>
      <c r="C63" s="2">
        <f>IF(N62="","",N62)</f>
      </c>
      <c r="D63" s="2" t="str">
        <f>IF(N67="","",N67)</f>
        <v>S4693</v>
      </c>
      <c r="E63" s="2">
        <f>IF(N68="","",N68)</f>
      </c>
      <c r="I63" s="2" t="str">
        <f>"2"&amp;O59&amp;N60</f>
        <v>23pojedyncza dziewcząt</v>
      </c>
      <c r="J63" s="11" t="str">
        <f>IF(AD63="","",IF(AD60=2,N61,IF(AD63=2,N64,IF(AD66=2,N67,""))))</f>
        <v>N5113</v>
      </c>
      <c r="K63" s="11">
        <f>IF(AD63="","",IF(AD60=2,N62,IF(AD63=2,N65,IF(AD66=2,N68,""))))</f>
        <v>0</v>
      </c>
      <c r="M63" s="67" t="str">
        <f>N60</f>
        <v>pojedyncza dziewcząt</v>
      </c>
      <c r="O63" s="54"/>
      <c r="P63" s="54"/>
      <c r="Q63" s="68">
        <f>IF(AU63&gt;0,"",IF(A63=0,"",IF(VLOOKUP(A63,'[1]plan gier'!A:S,19,FALSE)="","",VLOOKUP(A63,'[1]plan gier'!A:S,19,FALSE))))</f>
      </c>
      <c r="R63" s="69" t="s">
        <v>16</v>
      </c>
      <c r="S63" s="148">
        <v>5</v>
      </c>
      <c r="T63" s="71">
        <v>2</v>
      </c>
      <c r="U63" s="51">
        <f>IF(AND(N64&lt;&gt;"",N65&lt;&gt;""),CONCATENATE(VLOOKUP(N64,'[1]zawodnicy'!$A:$E,1,FALSE)," ",VLOOKUP(N64,'[1]zawodnicy'!$A:$E,2,FALSE)," ",VLOOKUP(N64,'[1]zawodnicy'!$A:$E,3,FALSE)," - ",VLOOKUP(N64,'[1]zawodnicy'!$A:$E,4,FALSE)),"")</f>
      </c>
      <c r="V63" s="52"/>
      <c r="W63" s="53"/>
      <c r="X63" s="72" t="str">
        <f>IF(SUM(AO65:AP65)=0,"",AP65&amp;":"&amp;AO65)</f>
        <v>7:21</v>
      </c>
      <c r="Y63" s="108"/>
      <c r="Z63" s="75" t="str">
        <f>IF(SUM(AO64:AP64)=0,"",AO64&amp;":"&amp;AP64)</f>
        <v>17:21</v>
      </c>
      <c r="AA63" s="149" t="str">
        <f>IF(SUM(AW64:AX64,BA64:BB64)=0,"",BE64&amp;":"&amp;BF64)</f>
        <v>75:85</v>
      </c>
      <c r="AB63" s="76" t="str">
        <f>IF(SUM(AW64:AX64,BA64:BB64)=0,"",BG64&amp;":"&amp;BH64)</f>
        <v>2:3</v>
      </c>
      <c r="AC63" s="76" t="str">
        <f>IF(SUM(AW64:AX64,BA64:BB64)=0,"",BI64&amp;":"&amp;BJ64)</f>
        <v>1:1</v>
      </c>
      <c r="AD63" s="77">
        <f>IF(SUM(BI63:BI65)&gt;0,BK64,"")</f>
        <v>2</v>
      </c>
      <c r="AE63" s="2"/>
      <c r="AF63" s="13"/>
      <c r="AG63" s="13"/>
      <c r="AH63" s="69" t="s">
        <v>16</v>
      </c>
      <c r="AI63" s="80">
        <f>IF(ISBLANK(S63),"",VLOOKUP(S63,'[1]plan gier'!$X:$AN,12,FALSE))</f>
        <v>21</v>
      </c>
      <c r="AJ63" s="81">
        <f>IF(ISBLANK(S63),"",VLOOKUP(S63,'[1]plan gier'!$X:$AN,13,FALSE))</f>
        <v>3</v>
      </c>
      <c r="AK63" s="81">
        <f>IF(ISBLANK(S63),"",VLOOKUP(S63,'[1]plan gier'!$X:$AN,14,FALSE))</f>
        <v>21</v>
      </c>
      <c r="AL63" s="81">
        <f>IF(ISBLANK(S63),"",VLOOKUP(S63,'[1]plan gier'!$X:$AN,15,FALSE))</f>
        <v>7</v>
      </c>
      <c r="AM63" s="81">
        <f>IF(ISBLANK(S63),"",VLOOKUP(S63,'[1]plan gier'!$X:$AN,16,FALSE))</f>
        <v>0</v>
      </c>
      <c r="AN63" s="81">
        <f>IF(ISBLANK(S63),"",VLOOKUP(S63,'[1]plan gier'!$X:$AN,17,FALSE))</f>
        <v>0</v>
      </c>
      <c r="AO63" s="150">
        <f aca="true" t="shared" si="7" ref="AO63:AT65">IF(AI63="",0,AI63)</f>
        <v>21</v>
      </c>
      <c r="AP63" s="79">
        <f t="shared" si="7"/>
        <v>3</v>
      </c>
      <c r="AQ63" s="151">
        <f t="shared" si="7"/>
        <v>21</v>
      </c>
      <c r="AR63" s="79">
        <f t="shared" si="7"/>
        <v>7</v>
      </c>
      <c r="AS63" s="151">
        <f t="shared" si="7"/>
        <v>0</v>
      </c>
      <c r="AT63" s="79">
        <f t="shared" si="7"/>
        <v>0</v>
      </c>
      <c r="AU63" s="152">
        <f>SUM(AO63:AT63)</f>
        <v>52</v>
      </c>
      <c r="AV63" s="14">
        <v>1</v>
      </c>
      <c r="AW63" s="153"/>
      <c r="AX63" s="154"/>
      <c r="AY63" s="81">
        <f>IF(AI65&gt;AJ65,1,0)+IF(AK65&gt;AL65,1,0)+IF(AM65&gt;AN65,1,0)</f>
        <v>2</v>
      </c>
      <c r="AZ63" s="81">
        <f>AW64</f>
        <v>0</v>
      </c>
      <c r="BA63" s="81">
        <f>IF(AI63&gt;AJ63,1,0)+IF(AK63&gt;AL63,1,0)+IF(AM63&gt;AN63,1,0)</f>
        <v>2</v>
      </c>
      <c r="BB63" s="82">
        <f>AW65</f>
        <v>0</v>
      </c>
      <c r="BE63" s="80">
        <f>AO63+AQ63+AS63+AO65+AQ65+AS65</f>
        <v>84</v>
      </c>
      <c r="BF63" s="82">
        <f>AP63+AR63+AT63+AP65+AR65+AT65</f>
        <v>26</v>
      </c>
      <c r="BG63" s="80">
        <f>AY63+BA63</f>
        <v>4</v>
      </c>
      <c r="BH63" s="82">
        <f>AZ63+BB63</f>
        <v>0</v>
      </c>
      <c r="BI63" s="80">
        <f>IF(AY63&gt;AZ63,1,0)+IF(BA63&gt;BB63,1,0)</f>
        <v>2</v>
      </c>
      <c r="BJ63" s="87">
        <f>IF(AZ63&gt;AY63,1,0)+IF(BB63&gt;BA63,1,0)</f>
        <v>0</v>
      </c>
      <c r="BK63" s="155">
        <f>IF(BI63+BJ63=0,"",IF(BL63=MAX(BL63:BL65),1,IF(BL63=MIN(BL63:BL65),3,2)))</f>
        <v>1</v>
      </c>
      <c r="BL63" s="22">
        <f>IF(BI63+BJ63&lt;&gt;0,BI63-BJ63+(BG63-BH63)/100+(BE63-BF63)/10000,-2)</f>
        <v>2.0458</v>
      </c>
    </row>
    <row r="64" spans="1:64" ht="11.25" customHeight="1">
      <c r="A64" s="21">
        <f>S64</f>
        <v>27</v>
      </c>
      <c r="B64" s="2" t="str">
        <f>IF(N64="","",N64)</f>
        <v>N5113</v>
      </c>
      <c r="C64" s="2">
        <f>IF(N65="","",N65)</f>
      </c>
      <c r="D64" s="2" t="str">
        <f>IF(N67="","",N67)</f>
        <v>S4693</v>
      </c>
      <c r="E64" s="2">
        <f>IF(N68="","",N68)</f>
      </c>
      <c r="J64" s="11"/>
      <c r="K64" s="21"/>
      <c r="M64" s="67" t="str">
        <f>N60</f>
        <v>pojedyncza dziewcząt</v>
      </c>
      <c r="N64" s="49" t="s">
        <v>36</v>
      </c>
      <c r="O64" s="50">
        <f>IF(O59&gt;0,(O59&amp;2)*1,"")</f>
        <v>32</v>
      </c>
      <c r="Q64" s="68">
        <f>IF(AU64&gt;0,"",IF(A64=0,"",IF(VLOOKUP(A64,'[1]plan gier'!A:S,19,FALSE)="","",VLOOKUP(A64,'[1]plan gier'!A:S,19,FALSE))))</f>
      </c>
      <c r="R64" s="69" t="s">
        <v>20</v>
      </c>
      <c r="S64" s="148">
        <v>27</v>
      </c>
      <c r="T64" s="40"/>
      <c r="U64" s="51" t="str">
        <f>IF(AND(N64&lt;&gt;"",N65=""),CONCATENATE(VLOOKUP(N64,'[1]zawodnicy'!$A:$E,1,FALSE)," ",VLOOKUP(N64,'[1]zawodnicy'!$A:$E,2,FALSE)," ",VLOOKUP(N64,'[1]zawodnicy'!$A:$E,3,FALSE)," - ",VLOOKUP(N64,'[1]zawodnicy'!$A:$E,4,FALSE)),"")</f>
        <v>N5113 Weronika NIKLAS - ULKS U-2 Lotka Bytów</v>
      </c>
      <c r="V64" s="52"/>
      <c r="W64" s="53"/>
      <c r="X64" s="92" t="str">
        <f>IF(SUM(AQ65:AR65)=0,"",AR65&amp;":"&amp;AQ65)</f>
        <v>9:21</v>
      </c>
      <c r="Y64" s="118"/>
      <c r="Z64" s="94" t="str">
        <f>IF(SUM(AQ64:AR64)=0,"",AQ64&amp;":"&amp;AR64)</f>
        <v>21:7</v>
      </c>
      <c r="AA64" s="141"/>
      <c r="AB64" s="47"/>
      <c r="AC64" s="47"/>
      <c r="AD64" s="48"/>
      <c r="AE64" s="2"/>
      <c r="AF64" s="13"/>
      <c r="AG64" s="13"/>
      <c r="AH64" s="69" t="s">
        <v>20</v>
      </c>
      <c r="AI64" s="95">
        <f>IF(ISBLANK(S64),"",VLOOKUP(S64,'[1]plan gier'!$X:$AN,12,FALSE))</f>
        <v>17</v>
      </c>
      <c r="AJ64" s="96">
        <f>IF(ISBLANK(S64),"",VLOOKUP(S64,'[1]plan gier'!$X:$AN,13,FALSE))</f>
        <v>21</v>
      </c>
      <c r="AK64" s="96">
        <f>IF(ISBLANK(S64),"",VLOOKUP(S64,'[1]plan gier'!$X:$AN,14,FALSE))</f>
        <v>21</v>
      </c>
      <c r="AL64" s="96">
        <f>IF(ISBLANK(S64),"",VLOOKUP(S64,'[1]plan gier'!$X:$AN,15,FALSE))</f>
        <v>7</v>
      </c>
      <c r="AM64" s="96">
        <f>IF(ISBLANK(S64),"",VLOOKUP(S64,'[1]plan gier'!$X:$AN,16,FALSE))</f>
        <v>21</v>
      </c>
      <c r="AN64" s="96">
        <f>IF(ISBLANK(S64),"",VLOOKUP(S64,'[1]plan gier'!$X:$AN,17,FALSE))</f>
        <v>15</v>
      </c>
      <c r="AO64" s="156">
        <f t="shared" si="7"/>
        <v>17</v>
      </c>
      <c r="AP64" s="96">
        <f t="shared" si="7"/>
        <v>21</v>
      </c>
      <c r="AQ64" s="157">
        <f t="shared" si="7"/>
        <v>21</v>
      </c>
      <c r="AR64" s="96">
        <f t="shared" si="7"/>
        <v>7</v>
      </c>
      <c r="AS64" s="157">
        <f t="shared" si="7"/>
        <v>21</v>
      </c>
      <c r="AT64" s="96">
        <f t="shared" si="7"/>
        <v>15</v>
      </c>
      <c r="AU64" s="152">
        <f>SUM(AO64:AT64)</f>
        <v>102</v>
      </c>
      <c r="AV64" s="14">
        <v>2</v>
      </c>
      <c r="AW64" s="95">
        <f>IF(AI65&lt;AJ65,1,0)+IF(AK65&lt;AL65,1,0)+IF(AM65&lt;AN65,1,0)</f>
        <v>0</v>
      </c>
      <c r="AX64" s="96">
        <f>AY63</f>
        <v>2</v>
      </c>
      <c r="AY64" s="158"/>
      <c r="AZ64" s="159"/>
      <c r="BA64" s="96">
        <f>IF(AI64&gt;AJ64,1,0)+IF(AK64&gt;AL64,1,0)+IF(AM64&gt;AN64,1,0)</f>
        <v>2</v>
      </c>
      <c r="BB64" s="97">
        <f>AY65</f>
        <v>1</v>
      </c>
      <c r="BE64" s="95">
        <f>AO64+AQ64+AS64+AP65+AR65+AT65</f>
        <v>75</v>
      </c>
      <c r="BF64" s="97">
        <f>AP64+AR64+AT64+AO65+AQ65+AS65</f>
        <v>85</v>
      </c>
      <c r="BG64" s="95">
        <f>AW64+BA64</f>
        <v>2</v>
      </c>
      <c r="BH64" s="97">
        <f>AX64+BB64</f>
        <v>3</v>
      </c>
      <c r="BI64" s="95">
        <f>IF(AW64&gt;AX64,1,0)+IF(BA64&gt;BB64,1,0)</f>
        <v>1</v>
      </c>
      <c r="BJ64" s="101">
        <f>IF(AX64&gt;AW64,1,0)+IF(BB64&gt;BA64,1,0)</f>
        <v>1</v>
      </c>
      <c r="BK64" s="102">
        <f>IF(BI64+BJ64=0,"",IF(BL64=MAX(BL63:BL65),1,IF(BL64=MIN(BL63:BL65),3,2)))</f>
        <v>2</v>
      </c>
      <c r="BL64" s="22">
        <f>IF(BI64+BJ64&lt;&gt;0,BI64-BJ64+(BG64-BH64)/100+(BE64-BF64)/10000,-2)</f>
        <v>-0.011</v>
      </c>
    </row>
    <row r="65" spans="1:64" ht="11.25" customHeight="1" thickBot="1">
      <c r="A65" s="21">
        <f>S65</f>
        <v>59</v>
      </c>
      <c r="B65" s="2" t="str">
        <f>IF(N61="","",N61)</f>
        <v>S4547</v>
      </c>
      <c r="C65" s="2">
        <f>IF(N62="","",N62)</f>
      </c>
      <c r="D65" s="2" t="str">
        <f>IF(N64="","",N64)</f>
        <v>N5113</v>
      </c>
      <c r="E65" s="2">
        <f>IF(N65="","",N65)</f>
      </c>
      <c r="I65" s="2" t="str">
        <f>"3"&amp;O59&amp;N60</f>
        <v>33pojedyncza dziewcząt</v>
      </c>
      <c r="J65" s="11" t="str">
        <f>IF(AD66="","",IF(AD60=3,N61,IF(AD63=3,N64,IF(AD66=3,N67,""))))</f>
        <v>S4693</v>
      </c>
      <c r="K65" s="11">
        <f>IF(AD66="","",IF(AD60=3,N62,IF(AD63=3,N65,IF(AD66=3,N68,""))))</f>
        <v>0</v>
      </c>
      <c r="M65" s="67" t="str">
        <f>N60</f>
        <v>pojedyncza dziewcząt</v>
      </c>
      <c r="N65" s="55"/>
      <c r="O65" s="54"/>
      <c r="P65" s="54"/>
      <c r="Q65" s="68">
        <f>IF(AU65&gt;0,"",IF(A65=0,"",IF(VLOOKUP(A65,'[1]plan gier'!A:S,19,FALSE)="","",VLOOKUP(A65,'[1]plan gier'!A:S,19,FALSE))))</f>
      </c>
      <c r="R65" s="160" t="s">
        <v>23</v>
      </c>
      <c r="S65" s="148">
        <v>59</v>
      </c>
      <c r="T65" s="56"/>
      <c r="U65" s="57">
        <f>IF(N65&lt;&gt;"",CONCATENATE(VLOOKUP(N65,'[1]zawodnicy'!$A:$E,1,FALSE)," ",VLOOKUP(N65,'[1]zawodnicy'!$A:$E,2,FALSE)," ",VLOOKUP(N65,'[1]zawodnicy'!$A:$E,3,FALSE)," - ",VLOOKUP(N65,'[1]zawodnicy'!$A:$E,4,FALSE)),"")</f>
      </c>
      <c r="V65" s="58"/>
      <c r="W65" s="59"/>
      <c r="X65" s="103">
        <f>IF(SUM(AS65:AT65)=0,"",AT65&amp;":"&amp;AS65)</f>
      </c>
      <c r="Y65" s="118"/>
      <c r="Z65" s="104" t="str">
        <f>IF(SUM(AS64:AT64)=0,"",AS64&amp;":"&amp;AT64)</f>
        <v>21:15</v>
      </c>
      <c r="AA65" s="142"/>
      <c r="AB65" s="143"/>
      <c r="AC65" s="143"/>
      <c r="AD65" s="144"/>
      <c r="AE65" s="2"/>
      <c r="AF65" s="13"/>
      <c r="AG65" s="13"/>
      <c r="AH65" s="160" t="s">
        <v>23</v>
      </c>
      <c r="AI65" s="114">
        <f>IF(ISBLANK(S65),"",VLOOKUP(S65,'[1]plan gier'!$X:$AN,12,FALSE))</f>
        <v>21</v>
      </c>
      <c r="AJ65" s="111">
        <f>IF(ISBLANK(S65),"",VLOOKUP(S65,'[1]plan gier'!$X:$AN,13,FALSE))</f>
        <v>7</v>
      </c>
      <c r="AK65" s="111">
        <f>IF(ISBLANK(S65),"",VLOOKUP(S65,'[1]plan gier'!$X:$AN,14,FALSE))</f>
        <v>21</v>
      </c>
      <c r="AL65" s="111">
        <f>IF(ISBLANK(S65),"",VLOOKUP(S65,'[1]plan gier'!$X:$AN,15,FALSE))</f>
        <v>9</v>
      </c>
      <c r="AM65" s="111">
        <f>IF(ISBLANK(S65),"",VLOOKUP(S65,'[1]plan gier'!$X:$AN,16,FALSE))</f>
        <v>0</v>
      </c>
      <c r="AN65" s="111">
        <f>IF(ISBLANK(S65),"",VLOOKUP(S65,'[1]plan gier'!$X:$AN,17,FALSE))</f>
        <v>0</v>
      </c>
      <c r="AO65" s="161">
        <f t="shared" si="7"/>
        <v>21</v>
      </c>
      <c r="AP65" s="111">
        <f t="shared" si="7"/>
        <v>7</v>
      </c>
      <c r="AQ65" s="162">
        <f t="shared" si="7"/>
        <v>21</v>
      </c>
      <c r="AR65" s="111">
        <f t="shared" si="7"/>
        <v>9</v>
      </c>
      <c r="AS65" s="162">
        <f t="shared" si="7"/>
        <v>0</v>
      </c>
      <c r="AT65" s="111">
        <f t="shared" si="7"/>
        <v>0</v>
      </c>
      <c r="AU65" s="152">
        <f>SUM(AO65:AT65)</f>
        <v>58</v>
      </c>
      <c r="AV65" s="14">
        <v>3</v>
      </c>
      <c r="AW65" s="114">
        <f>IF(AI63&lt;AJ63,1,0)+IF(AK63&lt;AL63,1,0)+IF(AM63&lt;AN63,1,0)</f>
        <v>0</v>
      </c>
      <c r="AX65" s="111">
        <f>BA63</f>
        <v>2</v>
      </c>
      <c r="AY65" s="111">
        <f>IF(AI64&lt;AJ64,1,0)+IF(AK64&lt;AL64,1,0)+IF(AM64&lt;AN64,1,0)</f>
        <v>1</v>
      </c>
      <c r="AZ65" s="111">
        <f>BA64</f>
        <v>2</v>
      </c>
      <c r="BA65" s="163"/>
      <c r="BB65" s="164"/>
      <c r="BE65" s="114">
        <f>AP63+AR63+AT63+AP64+AR64+AT64</f>
        <v>53</v>
      </c>
      <c r="BF65" s="116">
        <f>AO63+AQ63+AS63+AO64+AQ64+AS64</f>
        <v>101</v>
      </c>
      <c r="BG65" s="114">
        <f>AW65+AY65</f>
        <v>1</v>
      </c>
      <c r="BH65" s="116">
        <f>AX65+AZ65</f>
        <v>4</v>
      </c>
      <c r="BI65" s="114">
        <f>IF(AW65&gt;AX65,1,0)+IF(AY65&gt;AZ65,1,0)</f>
        <v>0</v>
      </c>
      <c r="BJ65" s="115">
        <f>IF(AX65&gt;AW65,1,0)+IF(AZ65&gt;AY65,1,0)</f>
        <v>2</v>
      </c>
      <c r="BK65" s="117">
        <f>IF(BI65+BJ65=0,"",IF(BL65=MAX(BL63:BL65),1,IF(BL65=MIN(BL63:BL65),3,2)))</f>
        <v>3</v>
      </c>
      <c r="BL65" s="22">
        <f>IF(BI65+BJ65&lt;&gt;0,BI65-BJ65+(BG65-BH65)/100+(BE65-BF65)/10000,-2)</f>
        <v>-2.0347999999999997</v>
      </c>
    </row>
    <row r="66" spans="1:60" ht="11.25" customHeight="1">
      <c r="A66" s="2"/>
      <c r="J66" s="54"/>
      <c r="K66" s="54"/>
      <c r="L66" s="54"/>
      <c r="O66" s="54"/>
      <c r="P66" s="54"/>
      <c r="Q66" s="2"/>
      <c r="R66" s="2"/>
      <c r="S66" s="2"/>
      <c r="T66" s="71">
        <v>3</v>
      </c>
      <c r="U66" s="51">
        <f>IF(AND(N67&lt;&gt;"",N68&lt;&gt;""),CONCATENATE(VLOOKUP(N67,'[1]zawodnicy'!$A:$E,1,FALSE)," ",VLOOKUP(N67,'[1]zawodnicy'!$A:$E,2,FALSE)," ",VLOOKUP(N67,'[1]zawodnicy'!$A:$E,3,FALSE)," - ",VLOOKUP(N67,'[1]zawodnicy'!$A:$E,4,FALSE)),"")</f>
      </c>
      <c r="V66" s="52"/>
      <c r="W66" s="53"/>
      <c r="X66" s="72" t="str">
        <f>IF(SUM(AO63:AP63)=0,"",AP63&amp;":"&amp;AO63)</f>
        <v>3:21</v>
      </c>
      <c r="Y66" s="74" t="str">
        <f>IF(SUM(AO64:AP64)=0,"",AP64&amp;":"&amp;AO64)</f>
        <v>21:17</v>
      </c>
      <c r="Z66" s="165"/>
      <c r="AA66" s="149" t="str">
        <f>IF(SUM(AW65:AZ65)=0,"",BE65&amp;":"&amp;BF65)</f>
        <v>53:101</v>
      </c>
      <c r="AB66" s="76" t="str">
        <f>IF(SUM(AW65:AZ65)=0,"",BG65&amp;":"&amp;BH65)</f>
        <v>1:4</v>
      </c>
      <c r="AC66" s="76" t="str">
        <f>IF(SUM(AW65:AZ65)=0,"",BI65&amp;":"&amp;BJ65)</f>
        <v>0:2</v>
      </c>
      <c r="AD66" s="77">
        <f>IF(SUM(BI63:BI65)&gt;0,BK65,"")</f>
        <v>3</v>
      </c>
      <c r="AE66" s="2"/>
      <c r="AF66" s="13"/>
      <c r="AG66" s="13"/>
      <c r="BE66" s="21">
        <f>SUM(BE63:BE65)</f>
        <v>212</v>
      </c>
      <c r="BF66" s="21">
        <f>SUM(BF63:BF65)</f>
        <v>212</v>
      </c>
      <c r="BG66" s="21">
        <f>SUM(BG63:BG65)</f>
        <v>7</v>
      </c>
      <c r="BH66" s="21">
        <f>SUM(BH63:BH65)</f>
        <v>7</v>
      </c>
    </row>
    <row r="67" spans="1:64" ht="11.25" customHeight="1">
      <c r="A67" s="21"/>
      <c r="J67" s="21"/>
      <c r="K67" s="21"/>
      <c r="L67" s="21"/>
      <c r="N67" s="49" t="s">
        <v>37</v>
      </c>
      <c r="O67" s="50">
        <f>IF(O59&gt;0,(O59&amp;3)*1,"")</f>
        <v>33</v>
      </c>
      <c r="Q67" s="120"/>
      <c r="R67" s="120"/>
      <c r="S67" s="120"/>
      <c r="T67" s="40"/>
      <c r="U67" s="51" t="str">
        <f>IF(AND(N67&lt;&gt;"",N68=""),CONCATENATE(VLOOKUP(N67,'[1]zawodnicy'!$A:$E,1,FALSE)," ",VLOOKUP(N67,'[1]zawodnicy'!$A:$E,2,FALSE)," ",VLOOKUP(N67,'[1]zawodnicy'!$A:$E,3,FALSE)," - ",VLOOKUP(N67,'[1]zawodnicy'!$A:$E,4,FALSE)),"")</f>
        <v>S4693 Michalina SURÓWKA - UKS Kometa Sianów</v>
      </c>
      <c r="V67" s="52"/>
      <c r="W67" s="53"/>
      <c r="X67" s="92" t="str">
        <f>IF(SUM(AQ63:AR63)=0,"",AR63&amp;":"&amp;AQ63)</f>
        <v>7:21</v>
      </c>
      <c r="Y67" s="45" t="str">
        <f>IF(SUM(AQ64:AR64)=0,"",AR64&amp;":"&amp;AQ64)</f>
        <v>7:21</v>
      </c>
      <c r="Z67" s="166"/>
      <c r="AA67" s="141"/>
      <c r="AB67" s="47"/>
      <c r="AC67" s="47"/>
      <c r="AD67" s="48"/>
      <c r="AE67" s="2"/>
      <c r="AF67" s="13"/>
      <c r="AG67" s="13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1.25" customHeight="1" thickBot="1">
      <c r="A68" s="2"/>
      <c r="J68" s="54"/>
      <c r="K68" s="54"/>
      <c r="L68" s="54"/>
      <c r="N68" s="55"/>
      <c r="O68" s="54"/>
      <c r="P68" s="54"/>
      <c r="Q68" s="2"/>
      <c r="R68" s="2"/>
      <c r="S68" s="2"/>
      <c r="T68" s="122"/>
      <c r="U68" s="123">
        <f>IF(N68&lt;&gt;"",CONCATENATE(VLOOKUP(N68,'[1]zawodnicy'!$A:$E,1,FALSE)," ",VLOOKUP(N68,'[1]zawodnicy'!$A:$E,2,FALSE)," ",VLOOKUP(N68,'[1]zawodnicy'!$A:$E,3,FALSE)," - ",VLOOKUP(N68,'[1]zawodnicy'!$A:$E,4,FALSE)),"")</f>
      </c>
      <c r="V68" s="124"/>
      <c r="W68" s="125"/>
      <c r="X68" s="126">
        <f>IF(SUM(AS63:AT63)=0,"",AT63&amp;":"&amp;AS63)</f>
      </c>
      <c r="Y68" s="127" t="str">
        <f>IF(SUM(AS64:AT64)=0,"",AT64&amp;":"&amp;AS64)</f>
        <v>15:21</v>
      </c>
      <c r="Z68" s="128"/>
      <c r="AA68" s="167"/>
      <c r="AB68" s="129"/>
      <c r="AC68" s="129"/>
      <c r="AD68" s="130"/>
      <c r="AE68" s="11"/>
      <c r="AF68" s="13"/>
      <c r="AG68" s="13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ht="11.25" customHeight="1" thickBot="1"/>
    <row r="70" spans="14:33" ht="11.25" customHeight="1" thickBot="1">
      <c r="N70" s="12"/>
      <c r="O70" s="24">
        <v>4</v>
      </c>
      <c r="Q70" s="20" t="str">
        <f>"Grupa "&amp;O70&amp;"."</f>
        <v>Grupa 4.</v>
      </c>
      <c r="R70" s="20"/>
      <c r="S70" s="20"/>
      <c r="T70" s="25" t="s">
        <v>2</v>
      </c>
      <c r="U70" s="26" t="s">
        <v>3</v>
      </c>
      <c r="V70" s="27"/>
      <c r="W70" s="28"/>
      <c r="X70" s="25">
        <v>1</v>
      </c>
      <c r="Y70" s="30">
        <v>2</v>
      </c>
      <c r="Z70" s="131">
        <v>3</v>
      </c>
      <c r="AA70" s="132" t="s">
        <v>4</v>
      </c>
      <c r="AB70" s="34" t="s">
        <v>5</v>
      </c>
      <c r="AC70" s="34" t="s">
        <v>6</v>
      </c>
      <c r="AD70" s="133" t="s">
        <v>7</v>
      </c>
      <c r="AE70" s="2"/>
      <c r="AF70" s="13"/>
      <c r="AG70" s="13"/>
    </row>
    <row r="71" spans="10:46" ht="11.25" customHeight="1">
      <c r="J71" s="54"/>
      <c r="K71" s="54"/>
      <c r="L71" s="54"/>
      <c r="N71" s="37" t="s">
        <v>28</v>
      </c>
      <c r="Q71" s="38" t="s">
        <v>10</v>
      </c>
      <c r="R71" s="38"/>
      <c r="S71" s="39" t="s">
        <v>11</v>
      </c>
      <c r="T71" s="134">
        <v>1</v>
      </c>
      <c r="U71" s="41">
        <f>IF(AND(N72&lt;&gt;"",N73&lt;&gt;""),CONCATENATE(VLOOKUP(N72,'[1]zawodnicy'!$A:$E,1,FALSE)," ",VLOOKUP(N72,'[1]zawodnicy'!$A:$E,2,FALSE)," ",VLOOKUP(N72,'[1]zawodnicy'!$A:$E,3,FALSE)," - ",VLOOKUP(N72,'[1]zawodnicy'!$A:$E,4,FALSE)),"")</f>
      </c>
      <c r="V71" s="42"/>
      <c r="W71" s="43"/>
      <c r="X71" s="135"/>
      <c r="Y71" s="136" t="str">
        <f>IF(SUM(AO76:AP76)=0,"",AO76&amp;":"&amp;AP76)</f>
        <v>21:8</v>
      </c>
      <c r="Z71" s="137" t="str">
        <f>IF(SUM(AO74:AP74)=0,"",AO74&amp;":"&amp;AP74)</f>
        <v>21:7</v>
      </c>
      <c r="AA71" s="138" t="str">
        <f>IF(SUM(AY74:BB74)=0,"",BE74&amp;":"&amp;BF74)</f>
        <v>84:24</v>
      </c>
      <c r="AB71" s="139" t="str">
        <f>IF(SUM(AY74:BB74)=0,"",BG74&amp;":"&amp;BH74)</f>
        <v>4:0</v>
      </c>
      <c r="AC71" s="139" t="str">
        <f>IF(SUM(AY74:BB74)=0,"",BI74&amp;":"&amp;BJ74)</f>
        <v>2:0</v>
      </c>
      <c r="AD71" s="140">
        <f>IF(SUM(BI74:BI76)&gt;0,BK74,"")</f>
        <v>1</v>
      </c>
      <c r="AE71" s="2"/>
      <c r="AF71" s="13"/>
      <c r="AG71" s="13"/>
      <c r="AH71" s="15"/>
      <c r="AI71" s="36" t="s">
        <v>8</v>
      </c>
      <c r="AJ71" s="36"/>
      <c r="AK71" s="36"/>
      <c r="AL71" s="36"/>
      <c r="AM71" s="36"/>
      <c r="AN71" s="36"/>
      <c r="AO71" s="36" t="s">
        <v>9</v>
      </c>
      <c r="AP71" s="36"/>
      <c r="AQ71" s="36"/>
      <c r="AR71" s="36"/>
      <c r="AS71" s="36"/>
      <c r="AT71" s="36"/>
    </row>
    <row r="72" spans="9:60" ht="11.25" customHeight="1" thickBot="1">
      <c r="I72" s="2" t="str">
        <f>"1"&amp;O70&amp;N71</f>
        <v>14pojedyncza dziewcząt</v>
      </c>
      <c r="J72" s="11" t="str">
        <f>IF(AD71="","",IF(AD71=1,N72,IF(AD74=1,N75,IF(AD77=1,N78,""))))</f>
        <v>P4629</v>
      </c>
      <c r="K72" s="11">
        <f>IF(AD71="","",IF(AD71=1,N73,IF(AD74=1,N76,IF(AD77=1,N79,""))))</f>
        <v>0</v>
      </c>
      <c r="L72" s="11"/>
      <c r="N72" s="49" t="s">
        <v>38</v>
      </c>
      <c r="O72" s="50">
        <f>IF(O70&gt;0,(O70&amp;1)*1,"")</f>
        <v>41</v>
      </c>
      <c r="Q72" s="38"/>
      <c r="R72" s="38"/>
      <c r="S72" s="39"/>
      <c r="T72" s="40"/>
      <c r="U72" s="51" t="str">
        <f>IF(AND(N72&lt;&gt;"",N73=""),CONCATENATE(VLOOKUP(N72,'[1]zawodnicy'!$A:$E,1,FALSE)," ",VLOOKUP(N72,'[1]zawodnicy'!$A:$E,2,FALSE)," ",VLOOKUP(N72,'[1]zawodnicy'!$A:$E,3,FALSE)," - ",VLOOKUP(N72,'[1]zawodnicy'!$A:$E,4,FALSE)),"")</f>
        <v>P4629 Klaudia PEPLIŃSKA - ULKS U-2 Lotka Bytów</v>
      </c>
      <c r="V72" s="52"/>
      <c r="W72" s="53"/>
      <c r="X72" s="44"/>
      <c r="Y72" s="45" t="str">
        <f>IF(SUM(AQ76:AR76)=0,"",AQ76&amp;":"&amp;AR76)</f>
        <v>21:2</v>
      </c>
      <c r="Z72" s="94" t="str">
        <f>IF(SUM(AQ74:AR74)=0,"",AQ74&amp;":"&amp;AR74)</f>
        <v>21:7</v>
      </c>
      <c r="AA72" s="141"/>
      <c r="AB72" s="47"/>
      <c r="AC72" s="47"/>
      <c r="AD72" s="48"/>
      <c r="AE72" s="2"/>
      <c r="AF72" s="13"/>
      <c r="AG72" s="13"/>
      <c r="AH72" s="15"/>
      <c r="BE72" s="21">
        <f>SUM(BE74:BE76)</f>
        <v>165</v>
      </c>
      <c r="BF72" s="21">
        <f>SUM(BF74:BF76)</f>
        <v>165</v>
      </c>
      <c r="BG72" s="21">
        <f>SUM(BG74:BG76)</f>
        <v>6</v>
      </c>
      <c r="BH72" s="21">
        <f>SUM(BH74:BH76)</f>
        <v>6</v>
      </c>
    </row>
    <row r="73" spans="10:64" ht="11.25" customHeight="1" thickBot="1">
      <c r="J73" s="11"/>
      <c r="K73" s="54"/>
      <c r="L73" s="54"/>
      <c r="N73" s="55"/>
      <c r="O73" s="54"/>
      <c r="P73" s="54"/>
      <c r="Q73" s="38"/>
      <c r="R73" s="38"/>
      <c r="S73" s="39"/>
      <c r="T73" s="56"/>
      <c r="U73" s="57">
        <f>IF(N73&lt;&gt;"",CONCATENATE(VLOOKUP(N73,'[1]zawodnicy'!$A:$E,1,FALSE)," ",VLOOKUP(N73,'[1]zawodnicy'!$A:$E,2,FALSE)," ",VLOOKUP(N73,'[1]zawodnicy'!$A:$E,3,FALSE)," - ",VLOOKUP(N73,'[1]zawodnicy'!$A:$E,4,FALSE)),"")</f>
      </c>
      <c r="V73" s="58"/>
      <c r="W73" s="59"/>
      <c r="X73" s="44"/>
      <c r="Y73" s="60">
        <f>IF(SUM(AS76:AT76)=0,"",AS76&amp;":"&amp;AT76)</f>
      </c>
      <c r="Z73" s="104">
        <f>IF(SUM(AS74:AT74)=0,"",AS74&amp;":"&amp;AT74)</f>
      </c>
      <c r="AA73" s="142"/>
      <c r="AB73" s="143"/>
      <c r="AC73" s="143"/>
      <c r="AD73" s="144"/>
      <c r="AE73" s="2"/>
      <c r="AF73" s="13"/>
      <c r="AG73" s="13"/>
      <c r="AH73" s="15"/>
      <c r="AI73" s="145" t="s">
        <v>13</v>
      </c>
      <c r="AJ73" s="146"/>
      <c r="AK73" s="65" t="s">
        <v>14</v>
      </c>
      <c r="AL73" s="146"/>
      <c r="AM73" s="65" t="s">
        <v>15</v>
      </c>
      <c r="AN73" s="147"/>
      <c r="AO73" s="145" t="s">
        <v>13</v>
      </c>
      <c r="AP73" s="146"/>
      <c r="AQ73" s="65" t="s">
        <v>14</v>
      </c>
      <c r="AR73" s="146"/>
      <c r="AS73" s="65" t="s">
        <v>15</v>
      </c>
      <c r="AT73" s="146"/>
      <c r="AU73" s="13"/>
      <c r="AV73" s="13"/>
      <c r="AW73" s="145">
        <v>1</v>
      </c>
      <c r="AX73" s="146"/>
      <c r="AY73" s="65">
        <v>2</v>
      </c>
      <c r="AZ73" s="146"/>
      <c r="BA73" s="65">
        <v>3</v>
      </c>
      <c r="BB73" s="147"/>
      <c r="BE73" s="145" t="s">
        <v>4</v>
      </c>
      <c r="BF73" s="147"/>
      <c r="BG73" s="145" t="s">
        <v>5</v>
      </c>
      <c r="BH73" s="147"/>
      <c r="BI73" s="145" t="s">
        <v>6</v>
      </c>
      <c r="BJ73" s="147"/>
      <c r="BK73" s="66" t="s">
        <v>7</v>
      </c>
      <c r="BL73" s="22">
        <f>SUM(BL74:BL76)</f>
        <v>-2.3306280950291525E-16</v>
      </c>
    </row>
    <row r="74" spans="1:64" ht="11.25" customHeight="1">
      <c r="A74" s="21">
        <f>S74</f>
        <v>6</v>
      </c>
      <c r="B74" s="2" t="str">
        <f>IF(N72="","",N72)</f>
        <v>P4629</v>
      </c>
      <c r="C74" s="2">
        <f>IF(N73="","",N73)</f>
      </c>
      <c r="D74" s="2" t="str">
        <f>IF(N78="","",N78)</f>
        <v>M4593</v>
      </c>
      <c r="E74" s="2">
        <f>IF(N79="","",N79)</f>
      </c>
      <c r="I74" s="2" t="str">
        <f>"2"&amp;O70&amp;N71</f>
        <v>24pojedyncza dziewcząt</v>
      </c>
      <c r="J74" s="11" t="str">
        <f>IF(AD74="","",IF(AD71=2,N72,IF(AD74=2,N75,IF(AD77=2,N78,""))))</f>
        <v>M4593</v>
      </c>
      <c r="K74" s="11">
        <f>IF(AD74="","",IF(AD71=2,N73,IF(AD74=2,N76,IF(AD77=2,N79,""))))</f>
        <v>0</v>
      </c>
      <c r="M74" s="67" t="str">
        <f>N71</f>
        <v>pojedyncza dziewcząt</v>
      </c>
      <c r="O74" s="54"/>
      <c r="P74" s="54"/>
      <c r="Q74" s="68">
        <f>IF(AU74&gt;0,"",IF(A74=0,"",IF(VLOOKUP(A74,'[1]plan gier'!A:S,19,FALSE)="","",VLOOKUP(A74,'[1]plan gier'!A:S,19,FALSE))))</f>
      </c>
      <c r="R74" s="69" t="s">
        <v>16</v>
      </c>
      <c r="S74" s="148">
        <v>6</v>
      </c>
      <c r="T74" s="71">
        <v>2</v>
      </c>
      <c r="U74" s="51">
        <f>IF(AND(N75&lt;&gt;"",N76&lt;&gt;""),CONCATENATE(VLOOKUP(N75,'[1]zawodnicy'!$A:$E,1,FALSE)," ",VLOOKUP(N75,'[1]zawodnicy'!$A:$E,2,FALSE)," ",VLOOKUP(N75,'[1]zawodnicy'!$A:$E,3,FALSE)," - ",VLOOKUP(N75,'[1]zawodnicy'!$A:$E,4,FALSE)),"")</f>
      </c>
      <c r="V74" s="52"/>
      <c r="W74" s="53"/>
      <c r="X74" s="72" t="str">
        <f>IF(SUM(AO76:AP76)=0,"",AP76&amp;":"&amp;AO76)</f>
        <v>8:21</v>
      </c>
      <c r="Y74" s="108"/>
      <c r="Z74" s="75" t="str">
        <f>IF(SUM(AO75:AP75)=0,"",AO75&amp;":"&amp;AP75)</f>
        <v>4:21</v>
      </c>
      <c r="AA74" s="149" t="str">
        <f>IF(SUM(AW75:AX75,BA75:BB75)=0,"",BE75&amp;":"&amp;BF75)</f>
        <v>25:84</v>
      </c>
      <c r="AB74" s="76" t="str">
        <f>IF(SUM(AW75:AX75,BA75:BB75)=0,"",BG75&amp;":"&amp;BH75)</f>
        <v>0:4</v>
      </c>
      <c r="AC74" s="76" t="str">
        <f>IF(SUM(AW75:AX75,BA75:BB75)=0,"",BI75&amp;":"&amp;BJ75)</f>
        <v>0:2</v>
      </c>
      <c r="AD74" s="77">
        <f>IF(SUM(BI74:BI76)&gt;0,BK75,"")</f>
        <v>3</v>
      </c>
      <c r="AE74" s="2"/>
      <c r="AF74" s="13"/>
      <c r="AG74" s="13"/>
      <c r="AH74" s="69" t="s">
        <v>16</v>
      </c>
      <c r="AI74" s="80">
        <f>IF(ISBLANK(S74),"",VLOOKUP(S74,'[1]plan gier'!$X:$AN,12,FALSE))</f>
        <v>21</v>
      </c>
      <c r="AJ74" s="81">
        <f>IF(ISBLANK(S74),"",VLOOKUP(S74,'[1]plan gier'!$X:$AN,13,FALSE))</f>
        <v>7</v>
      </c>
      <c r="AK74" s="81">
        <f>IF(ISBLANK(S74),"",VLOOKUP(S74,'[1]plan gier'!$X:$AN,14,FALSE))</f>
        <v>21</v>
      </c>
      <c r="AL74" s="81">
        <f>IF(ISBLANK(S74),"",VLOOKUP(S74,'[1]plan gier'!$X:$AN,15,FALSE))</f>
        <v>7</v>
      </c>
      <c r="AM74" s="81">
        <f>IF(ISBLANK(S74),"",VLOOKUP(S74,'[1]plan gier'!$X:$AN,16,FALSE))</f>
        <v>0</v>
      </c>
      <c r="AN74" s="81">
        <f>IF(ISBLANK(S74),"",VLOOKUP(S74,'[1]plan gier'!$X:$AN,17,FALSE))</f>
        <v>0</v>
      </c>
      <c r="AO74" s="150">
        <f aca="true" t="shared" si="8" ref="AO74:AT76">IF(AI74="",0,AI74)</f>
        <v>21</v>
      </c>
      <c r="AP74" s="79">
        <f t="shared" si="8"/>
        <v>7</v>
      </c>
      <c r="AQ74" s="151">
        <f t="shared" si="8"/>
        <v>21</v>
      </c>
      <c r="AR74" s="79">
        <f t="shared" si="8"/>
        <v>7</v>
      </c>
      <c r="AS74" s="151">
        <f t="shared" si="8"/>
        <v>0</v>
      </c>
      <c r="AT74" s="79">
        <f t="shared" si="8"/>
        <v>0</v>
      </c>
      <c r="AU74" s="152">
        <f>SUM(AO74:AT74)</f>
        <v>56</v>
      </c>
      <c r="AV74" s="14">
        <v>1</v>
      </c>
      <c r="AW74" s="153"/>
      <c r="AX74" s="154"/>
      <c r="AY74" s="81">
        <f>IF(AI76&gt;AJ76,1,0)+IF(AK76&gt;AL76,1,0)+IF(AM76&gt;AN76,1,0)</f>
        <v>2</v>
      </c>
      <c r="AZ74" s="81">
        <f>AW75</f>
        <v>0</v>
      </c>
      <c r="BA74" s="81">
        <f>IF(AI74&gt;AJ74,1,0)+IF(AK74&gt;AL74,1,0)+IF(AM74&gt;AN74,1,0)</f>
        <v>2</v>
      </c>
      <c r="BB74" s="82">
        <f>AW76</f>
        <v>0</v>
      </c>
      <c r="BE74" s="80">
        <f>AO74+AQ74+AS74+AO76+AQ76+AS76</f>
        <v>84</v>
      </c>
      <c r="BF74" s="82">
        <f>AP74+AR74+AT74+AP76+AR76+AT76</f>
        <v>24</v>
      </c>
      <c r="BG74" s="80">
        <f>AY74+BA74</f>
        <v>4</v>
      </c>
      <c r="BH74" s="82">
        <f>AZ74+BB74</f>
        <v>0</v>
      </c>
      <c r="BI74" s="80">
        <f>IF(AY74&gt;AZ74,1,0)+IF(BA74&gt;BB74,1,0)</f>
        <v>2</v>
      </c>
      <c r="BJ74" s="87">
        <f>IF(AZ74&gt;AY74,1,0)+IF(BB74&gt;BA74,1,0)</f>
        <v>0</v>
      </c>
      <c r="BK74" s="155">
        <f>IF(BI74+BJ74=0,"",IF(BL74=MAX(BL74:BL76),1,IF(BL74=MIN(BL74:BL76),3,2)))</f>
        <v>1</v>
      </c>
      <c r="BL74" s="22">
        <f>IF(BI74+BJ74&lt;&gt;0,BI74-BJ74+(BG74-BH74)/100+(BE74-BF74)/10000,-2)</f>
        <v>2.046</v>
      </c>
    </row>
    <row r="75" spans="1:64" ht="11.25" customHeight="1">
      <c r="A75" s="21">
        <f>S75</f>
        <v>28</v>
      </c>
      <c r="B75" s="2" t="str">
        <f>IF(N75="","",N75)</f>
        <v>K5461</v>
      </c>
      <c r="C75" s="2">
        <f>IF(N76="","",N76)</f>
      </c>
      <c r="D75" s="2" t="str">
        <f>IF(N78="","",N78)</f>
        <v>M4593</v>
      </c>
      <c r="E75" s="2">
        <f>IF(N79="","",N79)</f>
      </c>
      <c r="J75" s="11"/>
      <c r="K75" s="21"/>
      <c r="M75" s="67" t="str">
        <f>N71</f>
        <v>pojedyncza dziewcząt</v>
      </c>
      <c r="N75" s="49" t="s">
        <v>39</v>
      </c>
      <c r="O75" s="50">
        <f>IF(O70&gt;0,(O70&amp;2)*1,"")</f>
        <v>42</v>
      </c>
      <c r="Q75" s="68">
        <f>IF(AU75&gt;0,"",IF(A75=0,"",IF(VLOOKUP(A75,'[1]plan gier'!A:S,19,FALSE)="","",VLOOKUP(A75,'[1]plan gier'!A:S,19,FALSE))))</f>
      </c>
      <c r="R75" s="69" t="s">
        <v>20</v>
      </c>
      <c r="S75" s="148">
        <v>28</v>
      </c>
      <c r="T75" s="40"/>
      <c r="U75" s="51" t="str">
        <f>IF(AND(N75&lt;&gt;"",N76=""),CONCATENATE(VLOOKUP(N75,'[1]zawodnicy'!$A:$E,1,FALSE)," ",VLOOKUP(N75,'[1]zawodnicy'!$A:$E,2,FALSE)," ",VLOOKUP(N75,'[1]zawodnicy'!$A:$E,3,FALSE)," - ",VLOOKUP(N75,'[1]zawodnicy'!$A:$E,4,FALSE)),"")</f>
        <v>K5461 Joanna KOSARZYCKA - MKB Lednik Miastko</v>
      </c>
      <c r="V75" s="52"/>
      <c r="W75" s="53"/>
      <c r="X75" s="92" t="str">
        <f>IF(SUM(AQ76:AR76)=0,"",AR76&amp;":"&amp;AQ76)</f>
        <v>2:21</v>
      </c>
      <c r="Y75" s="118"/>
      <c r="Z75" s="94" t="str">
        <f>IF(SUM(AQ75:AR75)=0,"",AQ75&amp;":"&amp;AR75)</f>
        <v>11:21</v>
      </c>
      <c r="AA75" s="141"/>
      <c r="AB75" s="47"/>
      <c r="AC75" s="47"/>
      <c r="AD75" s="48"/>
      <c r="AE75" s="2"/>
      <c r="AF75" s="13"/>
      <c r="AG75" s="13"/>
      <c r="AH75" s="69" t="s">
        <v>20</v>
      </c>
      <c r="AI75" s="95">
        <f>IF(ISBLANK(S75),"",VLOOKUP(S75,'[1]plan gier'!$X:$AN,12,FALSE))</f>
        <v>4</v>
      </c>
      <c r="AJ75" s="96">
        <f>IF(ISBLANK(S75),"",VLOOKUP(S75,'[1]plan gier'!$X:$AN,13,FALSE))</f>
        <v>21</v>
      </c>
      <c r="AK75" s="96">
        <f>IF(ISBLANK(S75),"",VLOOKUP(S75,'[1]plan gier'!$X:$AN,14,FALSE))</f>
        <v>11</v>
      </c>
      <c r="AL75" s="96">
        <f>IF(ISBLANK(S75),"",VLOOKUP(S75,'[1]plan gier'!$X:$AN,15,FALSE))</f>
        <v>21</v>
      </c>
      <c r="AM75" s="96">
        <f>IF(ISBLANK(S75),"",VLOOKUP(S75,'[1]plan gier'!$X:$AN,16,FALSE))</f>
        <v>0</v>
      </c>
      <c r="AN75" s="96">
        <f>IF(ISBLANK(S75),"",VLOOKUP(S75,'[1]plan gier'!$X:$AN,17,FALSE))</f>
        <v>0</v>
      </c>
      <c r="AO75" s="156">
        <f t="shared" si="8"/>
        <v>4</v>
      </c>
      <c r="AP75" s="96">
        <f t="shared" si="8"/>
        <v>21</v>
      </c>
      <c r="AQ75" s="157">
        <f t="shared" si="8"/>
        <v>11</v>
      </c>
      <c r="AR75" s="96">
        <f t="shared" si="8"/>
        <v>21</v>
      </c>
      <c r="AS75" s="157">
        <f t="shared" si="8"/>
        <v>0</v>
      </c>
      <c r="AT75" s="96">
        <f t="shared" si="8"/>
        <v>0</v>
      </c>
      <c r="AU75" s="152">
        <f>SUM(AO75:AT75)</f>
        <v>57</v>
      </c>
      <c r="AV75" s="14">
        <v>2</v>
      </c>
      <c r="AW75" s="95">
        <f>IF(AI76&lt;AJ76,1,0)+IF(AK76&lt;AL76,1,0)+IF(AM76&lt;AN76,1,0)</f>
        <v>0</v>
      </c>
      <c r="AX75" s="96">
        <f>AY74</f>
        <v>2</v>
      </c>
      <c r="AY75" s="158"/>
      <c r="AZ75" s="159"/>
      <c r="BA75" s="96">
        <f>IF(AI75&gt;AJ75,1,0)+IF(AK75&gt;AL75,1,0)+IF(AM75&gt;AN75,1,0)</f>
        <v>0</v>
      </c>
      <c r="BB75" s="97">
        <f>AY76</f>
        <v>2</v>
      </c>
      <c r="BE75" s="95">
        <f>AO75+AQ75+AS75+AP76+AR76+AT76</f>
        <v>25</v>
      </c>
      <c r="BF75" s="97">
        <f>AP75+AR75+AT75+AO76+AQ76+AS76</f>
        <v>84</v>
      </c>
      <c r="BG75" s="95">
        <f>AW75+BA75</f>
        <v>0</v>
      </c>
      <c r="BH75" s="97">
        <f>AX75+BB75</f>
        <v>4</v>
      </c>
      <c r="BI75" s="95">
        <f>IF(AW75&gt;AX75,1,0)+IF(BA75&gt;BB75,1,0)</f>
        <v>0</v>
      </c>
      <c r="BJ75" s="101">
        <f>IF(AX75&gt;AW75,1,0)+IF(BB75&gt;BA75,1,0)</f>
        <v>2</v>
      </c>
      <c r="BK75" s="102">
        <f>IF(BI75+BJ75=0,"",IF(BL75=MAX(BL74:BL76),1,IF(BL75=MIN(BL74:BL76),3,2)))</f>
        <v>3</v>
      </c>
      <c r="BL75" s="22">
        <f>IF(BI75+BJ75&lt;&gt;0,BI75-BJ75+(BG75-BH75)/100+(BE75-BF75)/10000,-2)</f>
        <v>-2.0459</v>
      </c>
    </row>
    <row r="76" spans="1:64" ht="11.25" customHeight="1" thickBot="1">
      <c r="A76" s="21">
        <f>S76</f>
        <v>60</v>
      </c>
      <c r="B76" s="2" t="str">
        <f>IF(N72="","",N72)</f>
        <v>P4629</v>
      </c>
      <c r="C76" s="2">
        <f>IF(N73="","",N73)</f>
      </c>
      <c r="D76" s="2" t="str">
        <f>IF(N75="","",N75)</f>
        <v>K5461</v>
      </c>
      <c r="E76" s="2">
        <f>IF(N76="","",N76)</f>
      </c>
      <c r="I76" s="2" t="str">
        <f>"3"&amp;O70&amp;N71</f>
        <v>34pojedyncza dziewcząt</v>
      </c>
      <c r="J76" s="11" t="str">
        <f>IF(AD77="","",IF(AD71=3,N72,IF(AD74=3,N75,IF(AD77=3,N78,""))))</f>
        <v>K5461</v>
      </c>
      <c r="K76" s="11">
        <f>IF(AD77="","",IF(AD71=3,N73,IF(AD74=3,N76,IF(AD77=3,N79,""))))</f>
        <v>0</v>
      </c>
      <c r="M76" s="67" t="str">
        <f>N71</f>
        <v>pojedyncza dziewcząt</v>
      </c>
      <c r="N76" s="55"/>
      <c r="O76" s="54"/>
      <c r="P76" s="54"/>
      <c r="Q76" s="68">
        <f>IF(AU76&gt;0,"",IF(A76=0,"",IF(VLOOKUP(A76,'[1]plan gier'!A:S,19,FALSE)="","",VLOOKUP(A76,'[1]plan gier'!A:S,19,FALSE))))</f>
      </c>
      <c r="R76" s="160" t="s">
        <v>23</v>
      </c>
      <c r="S76" s="148">
        <v>60</v>
      </c>
      <c r="T76" s="56"/>
      <c r="U76" s="57">
        <f>IF(N76&lt;&gt;"",CONCATENATE(VLOOKUP(N76,'[1]zawodnicy'!$A:$E,1,FALSE)," ",VLOOKUP(N76,'[1]zawodnicy'!$A:$E,2,FALSE)," ",VLOOKUP(N76,'[1]zawodnicy'!$A:$E,3,FALSE)," - ",VLOOKUP(N76,'[1]zawodnicy'!$A:$E,4,FALSE)),"")</f>
      </c>
      <c r="V76" s="58"/>
      <c r="W76" s="59"/>
      <c r="X76" s="103">
        <f>IF(SUM(AS76:AT76)=0,"",AT76&amp;":"&amp;AS76)</f>
      </c>
      <c r="Y76" s="118"/>
      <c r="Z76" s="104">
        <f>IF(SUM(AS75:AT75)=0,"",AS75&amp;":"&amp;AT75)</f>
      </c>
      <c r="AA76" s="142"/>
      <c r="AB76" s="143"/>
      <c r="AC76" s="143"/>
      <c r="AD76" s="144"/>
      <c r="AE76" s="2"/>
      <c r="AF76" s="13"/>
      <c r="AG76" s="13"/>
      <c r="AH76" s="160" t="s">
        <v>23</v>
      </c>
      <c r="AI76" s="114">
        <f>IF(ISBLANK(S76),"",VLOOKUP(S76,'[1]plan gier'!$X:$AN,12,FALSE))</f>
        <v>21</v>
      </c>
      <c r="AJ76" s="111">
        <f>IF(ISBLANK(S76),"",VLOOKUP(S76,'[1]plan gier'!$X:$AN,13,FALSE))</f>
        <v>8</v>
      </c>
      <c r="AK76" s="111">
        <f>IF(ISBLANK(S76),"",VLOOKUP(S76,'[1]plan gier'!$X:$AN,14,FALSE))</f>
        <v>21</v>
      </c>
      <c r="AL76" s="111">
        <f>IF(ISBLANK(S76),"",VLOOKUP(S76,'[1]plan gier'!$X:$AN,15,FALSE))</f>
        <v>2</v>
      </c>
      <c r="AM76" s="111">
        <f>IF(ISBLANK(S76),"",VLOOKUP(S76,'[1]plan gier'!$X:$AN,16,FALSE))</f>
        <v>0</v>
      </c>
      <c r="AN76" s="111">
        <f>IF(ISBLANK(S76),"",VLOOKUP(S76,'[1]plan gier'!$X:$AN,17,FALSE))</f>
        <v>0</v>
      </c>
      <c r="AO76" s="161">
        <f t="shared" si="8"/>
        <v>21</v>
      </c>
      <c r="AP76" s="111">
        <f t="shared" si="8"/>
        <v>8</v>
      </c>
      <c r="AQ76" s="162">
        <f t="shared" si="8"/>
        <v>21</v>
      </c>
      <c r="AR76" s="111">
        <f t="shared" si="8"/>
        <v>2</v>
      </c>
      <c r="AS76" s="162">
        <f t="shared" si="8"/>
        <v>0</v>
      </c>
      <c r="AT76" s="111">
        <f t="shared" si="8"/>
        <v>0</v>
      </c>
      <c r="AU76" s="152">
        <f>SUM(AO76:AT76)</f>
        <v>52</v>
      </c>
      <c r="AV76" s="14">
        <v>3</v>
      </c>
      <c r="AW76" s="114">
        <f>IF(AI74&lt;AJ74,1,0)+IF(AK74&lt;AL74,1,0)+IF(AM74&lt;AN74,1,0)</f>
        <v>0</v>
      </c>
      <c r="AX76" s="111">
        <f>BA74</f>
        <v>2</v>
      </c>
      <c r="AY76" s="111">
        <f>IF(AI75&lt;AJ75,1,0)+IF(AK75&lt;AL75,1,0)+IF(AM75&lt;AN75,1,0)</f>
        <v>2</v>
      </c>
      <c r="AZ76" s="111">
        <f>BA75</f>
        <v>0</v>
      </c>
      <c r="BA76" s="163"/>
      <c r="BB76" s="164"/>
      <c r="BE76" s="114">
        <f>AP74+AR74+AT74+AP75+AR75+AT75</f>
        <v>56</v>
      </c>
      <c r="BF76" s="116">
        <f>AO74+AQ74+AS74+AO75+AQ75+AS75</f>
        <v>57</v>
      </c>
      <c r="BG76" s="114">
        <f>AW76+AY76</f>
        <v>2</v>
      </c>
      <c r="BH76" s="116">
        <f>AX76+AZ76</f>
        <v>2</v>
      </c>
      <c r="BI76" s="114">
        <f>IF(AW76&gt;AX76,1,0)+IF(AY76&gt;AZ76,1,0)</f>
        <v>1</v>
      </c>
      <c r="BJ76" s="115">
        <f>IF(AX76&gt;AW76,1,0)+IF(AZ76&gt;AY76,1,0)</f>
        <v>1</v>
      </c>
      <c r="BK76" s="117">
        <f>IF(BI76+BJ76=0,"",IF(BL76=MAX(BL74:BL76),1,IF(BL76=MIN(BL74:BL76),3,2)))</f>
        <v>2</v>
      </c>
      <c r="BL76" s="22">
        <f>IF(BI76+BJ76&lt;&gt;0,BI76-BJ76+(BG76-BH76)/100+(BE76-BF76)/10000,-2)</f>
        <v>-0.0001</v>
      </c>
    </row>
    <row r="77" spans="1:60" ht="11.25" customHeight="1">
      <c r="A77" s="2"/>
      <c r="J77" s="54"/>
      <c r="K77" s="54"/>
      <c r="L77" s="54"/>
      <c r="O77" s="54"/>
      <c r="P77" s="54"/>
      <c r="Q77" s="2"/>
      <c r="R77" s="2"/>
      <c r="S77" s="2"/>
      <c r="T77" s="71">
        <v>3</v>
      </c>
      <c r="U77" s="51">
        <f>IF(AND(N78&lt;&gt;"",N79&lt;&gt;""),CONCATENATE(VLOOKUP(N78,'[1]zawodnicy'!$A:$E,1,FALSE)," ",VLOOKUP(N78,'[1]zawodnicy'!$A:$E,2,FALSE)," ",VLOOKUP(N78,'[1]zawodnicy'!$A:$E,3,FALSE)," - ",VLOOKUP(N78,'[1]zawodnicy'!$A:$E,4,FALSE)),"")</f>
      </c>
      <c r="V77" s="52"/>
      <c r="W77" s="53"/>
      <c r="X77" s="72" t="str">
        <f>IF(SUM(AO74:AP74)=0,"",AP74&amp;":"&amp;AO74)</f>
        <v>7:21</v>
      </c>
      <c r="Y77" s="74" t="str">
        <f>IF(SUM(AO75:AP75)=0,"",AP75&amp;":"&amp;AO75)</f>
        <v>21:4</v>
      </c>
      <c r="Z77" s="165"/>
      <c r="AA77" s="149" t="str">
        <f>IF(SUM(AW76:AZ76)=0,"",BE76&amp;":"&amp;BF76)</f>
        <v>56:57</v>
      </c>
      <c r="AB77" s="76" t="str">
        <f>IF(SUM(AW76:AZ76)=0,"",BG76&amp;":"&amp;BH76)</f>
        <v>2:2</v>
      </c>
      <c r="AC77" s="76" t="str">
        <f>IF(SUM(AW76:AZ76)=0,"",BI76&amp;":"&amp;BJ76)</f>
        <v>1:1</v>
      </c>
      <c r="AD77" s="77">
        <f>IF(SUM(BI74:BI76)&gt;0,BK76,"")</f>
        <v>2</v>
      </c>
      <c r="AE77" s="2"/>
      <c r="AF77" s="13"/>
      <c r="AG77" s="13"/>
      <c r="BE77" s="21">
        <f>SUM(BE74:BE76)</f>
        <v>165</v>
      </c>
      <c r="BF77" s="21">
        <f>SUM(BF74:BF76)</f>
        <v>165</v>
      </c>
      <c r="BG77" s="21">
        <f>SUM(BG74:BG76)</f>
        <v>6</v>
      </c>
      <c r="BH77" s="21">
        <f>SUM(BH74:BH76)</f>
        <v>6</v>
      </c>
    </row>
    <row r="78" spans="1:64" ht="11.25" customHeight="1">
      <c r="A78" s="21"/>
      <c r="J78" s="21"/>
      <c r="K78" s="21"/>
      <c r="L78" s="21"/>
      <c r="N78" s="49" t="s">
        <v>40</v>
      </c>
      <c r="O78" s="50">
        <f>IF(O70&gt;0,(O70&amp;3)*1,"")</f>
        <v>43</v>
      </c>
      <c r="Q78" s="120"/>
      <c r="R78" s="120"/>
      <c r="S78" s="120"/>
      <c r="T78" s="40"/>
      <c r="U78" s="51" t="str">
        <f>IF(AND(N78&lt;&gt;"",N79=""),CONCATENATE(VLOOKUP(N78,'[1]zawodnicy'!$A:$E,1,FALSE)," ",VLOOKUP(N78,'[1]zawodnicy'!$A:$E,2,FALSE)," ",VLOOKUP(N78,'[1]zawodnicy'!$A:$E,3,FALSE)," - ",VLOOKUP(N78,'[1]zawodnicy'!$A:$E,4,FALSE)),"")</f>
        <v>M4593 Paulina MAJTKA - ZKB Maced Polanów</v>
      </c>
      <c r="V78" s="52"/>
      <c r="W78" s="53"/>
      <c r="X78" s="92" t="str">
        <f>IF(SUM(AQ74:AR74)=0,"",AR74&amp;":"&amp;AQ74)</f>
        <v>7:21</v>
      </c>
      <c r="Y78" s="45" t="str">
        <f>IF(SUM(AQ75:AR75)=0,"",AR75&amp;":"&amp;AQ75)</f>
        <v>21:11</v>
      </c>
      <c r="Z78" s="166"/>
      <c r="AA78" s="141"/>
      <c r="AB78" s="47"/>
      <c r="AC78" s="47"/>
      <c r="AD78" s="48"/>
      <c r="AE78" s="2"/>
      <c r="AF78" s="13"/>
      <c r="AG78" s="13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1.25" customHeight="1" thickBot="1">
      <c r="A79" s="2"/>
      <c r="J79" s="54"/>
      <c r="K79" s="54"/>
      <c r="L79" s="54"/>
      <c r="N79" s="55"/>
      <c r="O79" s="54"/>
      <c r="P79" s="54"/>
      <c r="Q79" s="2"/>
      <c r="R79" s="2"/>
      <c r="S79" s="2"/>
      <c r="T79" s="122"/>
      <c r="U79" s="123">
        <f>IF(N79&lt;&gt;"",CONCATENATE(VLOOKUP(N79,'[1]zawodnicy'!$A:$E,1,FALSE)," ",VLOOKUP(N79,'[1]zawodnicy'!$A:$E,2,FALSE)," ",VLOOKUP(N79,'[1]zawodnicy'!$A:$E,3,FALSE)," - ",VLOOKUP(N79,'[1]zawodnicy'!$A:$E,4,FALSE)),"")</f>
      </c>
      <c r="V79" s="124"/>
      <c r="W79" s="125"/>
      <c r="X79" s="126">
        <f>IF(SUM(AS74:AT74)=0,"",AT74&amp;":"&amp;AS74)</f>
      </c>
      <c r="Y79" s="127">
        <f>IF(SUM(AS75:AT75)=0,"",AT75&amp;":"&amp;AS75)</f>
      </c>
      <c r="Z79" s="128"/>
      <c r="AA79" s="167"/>
      <c r="AB79" s="129"/>
      <c r="AC79" s="129"/>
      <c r="AD79" s="130"/>
      <c r="AE79" s="11"/>
      <c r="AF79" s="13"/>
      <c r="AG79" s="13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1.25" customHeight="1">
      <c r="A80" s="2"/>
      <c r="J80" s="54"/>
      <c r="K80" s="54"/>
      <c r="L80" s="54"/>
      <c r="N80" s="192"/>
      <c r="O80" s="54"/>
      <c r="P80" s="54"/>
      <c r="Q80" s="2"/>
      <c r="R80" s="2"/>
      <c r="S80" s="2"/>
      <c r="T80" s="193"/>
      <c r="U80" s="194"/>
      <c r="V80" s="194"/>
      <c r="W80" s="194"/>
      <c r="X80" s="195"/>
      <c r="Y80" s="195"/>
      <c r="Z80" s="93"/>
      <c r="AA80" s="193"/>
      <c r="AB80" s="196" t="s">
        <v>41</v>
      </c>
      <c r="AC80" s="196"/>
      <c r="AD80" s="196"/>
      <c r="AE80" s="196"/>
      <c r="AF80" s="196"/>
      <c r="AG80" s="13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1.25" customHeight="1">
      <c r="A81" s="2"/>
      <c r="J81" s="54"/>
      <c r="K81" s="54"/>
      <c r="L81" s="54"/>
      <c r="N81" s="192"/>
      <c r="O81" s="54"/>
      <c r="P81" s="54"/>
      <c r="Q81" s="2"/>
      <c r="R81" s="2"/>
      <c r="S81" s="2"/>
      <c r="T81" s="193"/>
      <c r="U81" s="194"/>
      <c r="V81" s="194"/>
      <c r="W81" s="194"/>
      <c r="X81" s="195"/>
      <c r="Y81" s="195"/>
      <c r="Z81" s="93"/>
      <c r="AA81" s="193"/>
      <c r="AB81" s="196" t="str">
        <f>IF(ISBLANK('[1]dane'!$D$4),"",'[1]dane'!$D$4)</f>
        <v>Zenon GIĘTKOWSKI</v>
      </c>
      <c r="AC81" s="196"/>
      <c r="AD81" s="196"/>
      <c r="AE81" s="196"/>
      <c r="AF81" s="196"/>
      <c r="AG81" s="13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ht="11.25" customHeight="1" thickBot="1">
      <c r="AE82" s="5" t="s">
        <v>42</v>
      </c>
    </row>
    <row r="83" spans="14:33" ht="11.25" customHeight="1" thickBot="1">
      <c r="N83" s="12"/>
      <c r="O83" s="24">
        <v>5</v>
      </c>
      <c r="Q83" s="20" t="str">
        <f>"Grupa "&amp;O83&amp;"."</f>
        <v>Grupa 5.</v>
      </c>
      <c r="R83" s="20"/>
      <c r="S83" s="20"/>
      <c r="T83" s="25" t="s">
        <v>2</v>
      </c>
      <c r="U83" s="26" t="s">
        <v>3</v>
      </c>
      <c r="V83" s="27"/>
      <c r="W83" s="28"/>
      <c r="X83" s="25">
        <v>1</v>
      </c>
      <c r="Y83" s="30">
        <v>2</v>
      </c>
      <c r="Z83" s="131">
        <v>3</v>
      </c>
      <c r="AA83" s="132" t="s">
        <v>4</v>
      </c>
      <c r="AB83" s="34" t="s">
        <v>5</v>
      </c>
      <c r="AC83" s="34" t="s">
        <v>6</v>
      </c>
      <c r="AD83" s="133" t="s">
        <v>7</v>
      </c>
      <c r="AE83" s="2"/>
      <c r="AF83" s="13"/>
      <c r="AG83" s="13"/>
    </row>
    <row r="84" spans="10:46" ht="11.25" customHeight="1">
      <c r="J84" s="54"/>
      <c r="K84" s="54"/>
      <c r="L84" s="54"/>
      <c r="N84" s="37" t="s">
        <v>28</v>
      </c>
      <c r="Q84" s="38" t="s">
        <v>10</v>
      </c>
      <c r="R84" s="38"/>
      <c r="S84" s="39" t="s">
        <v>11</v>
      </c>
      <c r="T84" s="134">
        <v>1</v>
      </c>
      <c r="U84" s="41">
        <f>IF(AND(N85&lt;&gt;"",N86&lt;&gt;""),CONCATENATE(VLOOKUP(N85,'[1]zawodnicy'!$A:$E,1,FALSE)," ",VLOOKUP(N85,'[1]zawodnicy'!$A:$E,2,FALSE)," ",VLOOKUP(N85,'[1]zawodnicy'!$A:$E,3,FALSE)," - ",VLOOKUP(N85,'[1]zawodnicy'!$A:$E,4,FALSE)),"")</f>
      </c>
      <c r="V84" s="42"/>
      <c r="W84" s="43"/>
      <c r="X84" s="135"/>
      <c r="Y84" s="136" t="str">
        <f>IF(SUM(AO89:AP89)=0,"",AO89&amp;":"&amp;AP89)</f>
        <v>21:11</v>
      </c>
      <c r="Z84" s="137" t="str">
        <f>IF(SUM(AO87:AP87)=0,"",AO87&amp;":"&amp;AP87)</f>
        <v>21:6</v>
      </c>
      <c r="AA84" s="138" t="str">
        <f>IF(SUM(AY87:BB87)=0,"",BE87&amp;":"&amp;BF87)</f>
        <v>84:42</v>
      </c>
      <c r="AB84" s="139" t="str">
        <f>IF(SUM(AY87:BB87)=0,"",BG87&amp;":"&amp;BH87)</f>
        <v>4:0</v>
      </c>
      <c r="AC84" s="139" t="str">
        <f>IF(SUM(AY87:BB87)=0,"",BI87&amp;":"&amp;BJ87)</f>
        <v>2:0</v>
      </c>
      <c r="AD84" s="140">
        <f>IF(SUM(BI87:BI89)&gt;0,BK87,"")</f>
        <v>1</v>
      </c>
      <c r="AE84" s="2"/>
      <c r="AF84" s="13"/>
      <c r="AG84" s="13"/>
      <c r="AH84" s="15"/>
      <c r="AI84" s="36" t="s">
        <v>8</v>
      </c>
      <c r="AJ84" s="36"/>
      <c r="AK84" s="36"/>
      <c r="AL84" s="36"/>
      <c r="AM84" s="36"/>
      <c r="AN84" s="36"/>
      <c r="AO84" s="36" t="s">
        <v>9</v>
      </c>
      <c r="AP84" s="36"/>
      <c r="AQ84" s="36"/>
      <c r="AR84" s="36"/>
      <c r="AS84" s="36"/>
      <c r="AT84" s="36"/>
    </row>
    <row r="85" spans="9:60" ht="11.25" customHeight="1" thickBot="1">
      <c r="I85" s="2" t="str">
        <f>"1"&amp;O83&amp;N84</f>
        <v>15pojedyncza dziewcząt</v>
      </c>
      <c r="J85" s="11" t="str">
        <f>IF(AD84="","",IF(AD84=1,N85,IF(AD87=1,N88,IF(AD90=1,N91,""))))</f>
        <v>W4550</v>
      </c>
      <c r="K85" s="11">
        <f>IF(AD84="","",IF(AD84=1,N86,IF(AD87=1,N89,IF(AD90=1,N92,""))))</f>
        <v>0</v>
      </c>
      <c r="L85" s="11"/>
      <c r="N85" s="49" t="s">
        <v>43</v>
      </c>
      <c r="O85" s="50">
        <f>IF(O83&gt;0,(O83&amp;1)*1,"")</f>
        <v>51</v>
      </c>
      <c r="Q85" s="38"/>
      <c r="R85" s="38"/>
      <c r="S85" s="39"/>
      <c r="T85" s="40"/>
      <c r="U85" s="51" t="str">
        <f>IF(AND(N85&lt;&gt;"",N86=""),CONCATENATE(VLOOKUP(N85,'[1]zawodnicy'!$A:$E,1,FALSE)," ",VLOOKUP(N85,'[1]zawodnicy'!$A:$E,2,FALSE)," ",VLOOKUP(N85,'[1]zawodnicy'!$A:$E,3,FALSE)," - ",VLOOKUP(N85,'[1]zawodnicy'!$A:$E,4,FALSE)),"")</f>
        <v>W4550 Magdalena WOLSKA - MKB Lednik Miastko</v>
      </c>
      <c r="V85" s="52"/>
      <c r="W85" s="53"/>
      <c r="X85" s="44"/>
      <c r="Y85" s="45" t="str">
        <f>IF(SUM(AQ89:AR89)=0,"",AQ89&amp;":"&amp;AR89)</f>
        <v>21:13</v>
      </c>
      <c r="Z85" s="94" t="str">
        <f>IF(SUM(AQ87:AR87)=0,"",AQ87&amp;":"&amp;AR87)</f>
        <v>21:12</v>
      </c>
      <c r="AA85" s="141"/>
      <c r="AB85" s="47"/>
      <c r="AC85" s="47"/>
      <c r="AD85" s="48"/>
      <c r="AE85" s="2"/>
      <c r="AF85" s="13"/>
      <c r="AG85" s="13"/>
      <c r="AH85" s="15"/>
      <c r="BE85" s="21">
        <f>SUM(BE87:BE89)</f>
        <v>202</v>
      </c>
      <c r="BF85" s="21">
        <f>SUM(BF87:BF89)</f>
        <v>202</v>
      </c>
      <c r="BG85" s="21">
        <f>SUM(BG87:BG89)</f>
        <v>6</v>
      </c>
      <c r="BH85" s="21">
        <f>SUM(BH87:BH89)</f>
        <v>6</v>
      </c>
    </row>
    <row r="86" spans="10:64" ht="11.25" customHeight="1" thickBot="1">
      <c r="J86" s="11"/>
      <c r="K86" s="54"/>
      <c r="L86" s="54"/>
      <c r="N86" s="55"/>
      <c r="O86" s="54"/>
      <c r="P86" s="54"/>
      <c r="Q86" s="38"/>
      <c r="R86" s="38"/>
      <c r="S86" s="39"/>
      <c r="T86" s="56"/>
      <c r="U86" s="57">
        <f>IF(N86&lt;&gt;"",CONCATENATE(VLOOKUP(N86,'[1]zawodnicy'!$A:$E,1,FALSE)," ",VLOOKUP(N86,'[1]zawodnicy'!$A:$E,2,FALSE)," ",VLOOKUP(N86,'[1]zawodnicy'!$A:$E,3,FALSE)," - ",VLOOKUP(N86,'[1]zawodnicy'!$A:$E,4,FALSE)),"")</f>
      </c>
      <c r="V86" s="58"/>
      <c r="W86" s="59"/>
      <c r="X86" s="44"/>
      <c r="Y86" s="60">
        <f>IF(SUM(AS89:AT89)=0,"",AS89&amp;":"&amp;AT89)</f>
      </c>
      <c r="Z86" s="104">
        <f>IF(SUM(AS87:AT87)=0,"",AS87&amp;":"&amp;AT87)</f>
      </c>
      <c r="AA86" s="142"/>
      <c r="AB86" s="143"/>
      <c r="AC86" s="143"/>
      <c r="AD86" s="144"/>
      <c r="AE86" s="2"/>
      <c r="AF86" s="13"/>
      <c r="AG86" s="13"/>
      <c r="AH86" s="15"/>
      <c r="AI86" s="145" t="s">
        <v>13</v>
      </c>
      <c r="AJ86" s="146"/>
      <c r="AK86" s="65" t="s">
        <v>14</v>
      </c>
      <c r="AL86" s="146"/>
      <c r="AM86" s="65" t="s">
        <v>15</v>
      </c>
      <c r="AN86" s="147"/>
      <c r="AO86" s="145" t="s">
        <v>13</v>
      </c>
      <c r="AP86" s="146"/>
      <c r="AQ86" s="65" t="s">
        <v>14</v>
      </c>
      <c r="AR86" s="146"/>
      <c r="AS86" s="65" t="s">
        <v>15</v>
      </c>
      <c r="AT86" s="146"/>
      <c r="AU86" s="13"/>
      <c r="AV86" s="13"/>
      <c r="AW86" s="145">
        <v>1</v>
      </c>
      <c r="AX86" s="146"/>
      <c r="AY86" s="65">
        <v>2</v>
      </c>
      <c r="AZ86" s="146"/>
      <c r="BA86" s="65">
        <v>3</v>
      </c>
      <c r="BB86" s="147"/>
      <c r="BE86" s="145" t="s">
        <v>4</v>
      </c>
      <c r="BF86" s="147"/>
      <c r="BG86" s="145" t="s">
        <v>5</v>
      </c>
      <c r="BH86" s="147"/>
      <c r="BI86" s="145" t="s">
        <v>6</v>
      </c>
      <c r="BJ86" s="147"/>
      <c r="BK86" s="66" t="s">
        <v>7</v>
      </c>
      <c r="BL86" s="22">
        <f>SUM(BL87:BL89)</f>
        <v>0</v>
      </c>
    </row>
    <row r="87" spans="1:64" ht="11.25" customHeight="1">
      <c r="A87" s="21">
        <f>S87</f>
        <v>7</v>
      </c>
      <c r="B87" s="2" t="str">
        <f>IF(N85="","",N85)</f>
        <v>W4550</v>
      </c>
      <c r="C87" s="2">
        <f>IF(N86="","",N86)</f>
      </c>
      <c r="D87" s="2" t="str">
        <f>IF(N91="","",N91)</f>
        <v>M4688</v>
      </c>
      <c r="E87" s="2">
        <f>IF(N92="","",N92)</f>
      </c>
      <c r="I87" s="2" t="str">
        <f>"2"&amp;O83&amp;N84</f>
        <v>25pojedyncza dziewcząt</v>
      </c>
      <c r="J87" s="11" t="str">
        <f>IF(AD87="","",IF(AD84=2,N85,IF(AD87=2,N88,IF(AD90=2,N91,""))))</f>
        <v>S4318</v>
      </c>
      <c r="K87" s="11">
        <f>IF(AD87="","",IF(AD84=2,N86,IF(AD87=2,N89,IF(AD90=2,N92,""))))</f>
        <v>0</v>
      </c>
      <c r="M87" s="67" t="str">
        <f>N84</f>
        <v>pojedyncza dziewcząt</v>
      </c>
      <c r="O87" s="54"/>
      <c r="P87" s="54"/>
      <c r="Q87" s="68">
        <f>IF(AU87&gt;0,"",IF(A87=0,"",IF(VLOOKUP(A87,'[1]plan gier'!A:S,19,FALSE)="","",VLOOKUP(A87,'[1]plan gier'!A:S,19,FALSE))))</f>
      </c>
      <c r="R87" s="69" t="s">
        <v>16</v>
      </c>
      <c r="S87" s="148">
        <v>7</v>
      </c>
      <c r="T87" s="71">
        <v>2</v>
      </c>
      <c r="U87" s="51">
        <f>IF(AND(N88&lt;&gt;"",N89&lt;&gt;""),CONCATENATE(VLOOKUP(N88,'[1]zawodnicy'!$A:$E,1,FALSE)," ",VLOOKUP(N88,'[1]zawodnicy'!$A:$E,2,FALSE)," ",VLOOKUP(N88,'[1]zawodnicy'!$A:$E,3,FALSE)," - ",VLOOKUP(N88,'[1]zawodnicy'!$A:$E,4,FALSE)),"")</f>
      </c>
      <c r="V87" s="52"/>
      <c r="W87" s="53"/>
      <c r="X87" s="72" t="str">
        <f>IF(SUM(AO89:AP89)=0,"",AP89&amp;":"&amp;AO89)</f>
        <v>11:21</v>
      </c>
      <c r="Y87" s="108"/>
      <c r="Z87" s="75" t="str">
        <f>IF(SUM(AO88:AP88)=0,"",AO88&amp;":"&amp;AP88)</f>
        <v>21:16</v>
      </c>
      <c r="AA87" s="149" t="str">
        <f>IF(SUM(AW88:AX88,BA88:BB88)=0,"",BE88&amp;":"&amp;BF88)</f>
        <v>66:76</v>
      </c>
      <c r="AB87" s="76" t="str">
        <f>IF(SUM(AW88:AX88,BA88:BB88)=0,"",BG88&amp;":"&amp;BH88)</f>
        <v>2:2</v>
      </c>
      <c r="AC87" s="76" t="str">
        <f>IF(SUM(AW88:AX88,BA88:BB88)=0,"",BI88&amp;":"&amp;BJ88)</f>
        <v>1:1</v>
      </c>
      <c r="AD87" s="77">
        <f>IF(SUM(BI87:BI89)&gt;0,BK88,"")</f>
        <v>2</v>
      </c>
      <c r="AE87" s="2"/>
      <c r="AF87" s="13"/>
      <c r="AG87" s="13"/>
      <c r="AH87" s="69" t="s">
        <v>16</v>
      </c>
      <c r="AI87" s="80">
        <f>IF(ISBLANK(S87),"",VLOOKUP(S87,'[1]plan gier'!$X:$AN,12,FALSE))</f>
        <v>21</v>
      </c>
      <c r="AJ87" s="81">
        <f>IF(ISBLANK(S87),"",VLOOKUP(S87,'[1]plan gier'!$X:$AN,13,FALSE))</f>
        <v>6</v>
      </c>
      <c r="AK87" s="81">
        <f>IF(ISBLANK(S87),"",VLOOKUP(S87,'[1]plan gier'!$X:$AN,14,FALSE))</f>
        <v>21</v>
      </c>
      <c r="AL87" s="81">
        <f>IF(ISBLANK(S87),"",VLOOKUP(S87,'[1]plan gier'!$X:$AN,15,FALSE))</f>
        <v>12</v>
      </c>
      <c r="AM87" s="81">
        <f>IF(ISBLANK(S87),"",VLOOKUP(S87,'[1]plan gier'!$X:$AN,16,FALSE))</f>
        <v>0</v>
      </c>
      <c r="AN87" s="81">
        <f>IF(ISBLANK(S87),"",VLOOKUP(S87,'[1]plan gier'!$X:$AN,17,FALSE))</f>
        <v>0</v>
      </c>
      <c r="AO87" s="150">
        <f aca="true" t="shared" si="9" ref="AO87:AT89">IF(AI87="",0,AI87)</f>
        <v>21</v>
      </c>
      <c r="AP87" s="79">
        <f t="shared" si="9"/>
        <v>6</v>
      </c>
      <c r="AQ87" s="151">
        <f t="shared" si="9"/>
        <v>21</v>
      </c>
      <c r="AR87" s="79">
        <f t="shared" si="9"/>
        <v>12</v>
      </c>
      <c r="AS87" s="151">
        <f t="shared" si="9"/>
        <v>0</v>
      </c>
      <c r="AT87" s="79">
        <f t="shared" si="9"/>
        <v>0</v>
      </c>
      <c r="AU87" s="152">
        <f>SUM(AO87:AT87)</f>
        <v>60</v>
      </c>
      <c r="AV87" s="14">
        <v>1</v>
      </c>
      <c r="AW87" s="153"/>
      <c r="AX87" s="154"/>
      <c r="AY87" s="81">
        <f>IF(AI89&gt;AJ89,1,0)+IF(AK89&gt;AL89,1,0)+IF(AM89&gt;AN89,1,0)</f>
        <v>2</v>
      </c>
      <c r="AZ87" s="81">
        <f>AW88</f>
        <v>0</v>
      </c>
      <c r="BA87" s="81">
        <f>IF(AI87&gt;AJ87,1,0)+IF(AK87&gt;AL87,1,0)+IF(AM87&gt;AN87,1,0)</f>
        <v>2</v>
      </c>
      <c r="BB87" s="82">
        <f>AW89</f>
        <v>0</v>
      </c>
      <c r="BE87" s="80">
        <f>AO87+AQ87+AS87+AO89+AQ89+AS89</f>
        <v>84</v>
      </c>
      <c r="BF87" s="82">
        <f>AP87+AR87+AT87+AP89+AR89+AT89</f>
        <v>42</v>
      </c>
      <c r="BG87" s="80">
        <f>AY87+BA87</f>
        <v>4</v>
      </c>
      <c r="BH87" s="82">
        <f>AZ87+BB87</f>
        <v>0</v>
      </c>
      <c r="BI87" s="80">
        <f>IF(AY87&gt;AZ87,1,0)+IF(BA87&gt;BB87,1,0)</f>
        <v>2</v>
      </c>
      <c r="BJ87" s="87">
        <f>IF(AZ87&gt;AY87,1,0)+IF(BB87&gt;BA87,1,0)</f>
        <v>0</v>
      </c>
      <c r="BK87" s="155">
        <f>IF(BI87+BJ87=0,"",IF(BL87=MAX(BL87:BL89),1,IF(BL87=MIN(BL87:BL89),3,2)))</f>
        <v>1</v>
      </c>
      <c r="BL87" s="22">
        <f>IF(BI87+BJ87&lt;&gt;0,BI87-BJ87+(BG87-BH87)/100+(BE87-BF87)/10000,-2)</f>
        <v>2.0442</v>
      </c>
    </row>
    <row r="88" spans="1:64" ht="11.25" customHeight="1">
      <c r="A88" s="21">
        <f>S88</f>
        <v>29</v>
      </c>
      <c r="B88" s="2" t="str">
        <f>IF(N88="","",N88)</f>
        <v>S4318</v>
      </c>
      <c r="C88" s="2">
        <f>IF(N89="","",N89)</f>
      </c>
      <c r="D88" s="2" t="str">
        <f>IF(N91="","",N91)</f>
        <v>M4688</v>
      </c>
      <c r="E88" s="2">
        <f>IF(N92="","",N92)</f>
      </c>
      <c r="J88" s="11"/>
      <c r="K88" s="21"/>
      <c r="M88" s="67" t="str">
        <f>N84</f>
        <v>pojedyncza dziewcząt</v>
      </c>
      <c r="N88" s="49" t="s">
        <v>44</v>
      </c>
      <c r="O88" s="50">
        <f>IF(O83&gt;0,(O83&amp;2)*1,"")</f>
        <v>52</v>
      </c>
      <c r="Q88" s="68">
        <f>IF(AU88&gt;0,"",IF(A88=0,"",IF(VLOOKUP(A88,'[1]plan gier'!A:S,19,FALSE)="","",VLOOKUP(A88,'[1]plan gier'!A:S,19,FALSE))))</f>
      </c>
      <c r="R88" s="69" t="s">
        <v>20</v>
      </c>
      <c r="S88" s="148">
        <v>29</v>
      </c>
      <c r="T88" s="40"/>
      <c r="U88" s="51" t="str">
        <f>IF(AND(N88&lt;&gt;"",N89=""),CONCATENATE(VLOOKUP(N88,'[1]zawodnicy'!$A:$E,1,FALSE)," ",VLOOKUP(N88,'[1]zawodnicy'!$A:$E,2,FALSE)," ",VLOOKUP(N88,'[1]zawodnicy'!$A:$E,3,FALSE)," - ",VLOOKUP(N88,'[1]zawodnicy'!$A:$E,4,FALSE)),"")</f>
        <v>S4318 Ola SIEPRAWSKA - ULKS U-2 Lotka Bytów</v>
      </c>
      <c r="V88" s="52"/>
      <c r="W88" s="53"/>
      <c r="X88" s="92" t="str">
        <f>IF(SUM(AQ89:AR89)=0,"",AR89&amp;":"&amp;AQ89)</f>
        <v>13:21</v>
      </c>
      <c r="Y88" s="118"/>
      <c r="Z88" s="94" t="str">
        <f>IF(SUM(AQ88:AR88)=0,"",AQ88&amp;":"&amp;AR88)</f>
        <v>21:18</v>
      </c>
      <c r="AA88" s="141"/>
      <c r="AB88" s="47"/>
      <c r="AC88" s="47"/>
      <c r="AD88" s="48"/>
      <c r="AE88" s="2"/>
      <c r="AF88" s="13"/>
      <c r="AG88" s="13"/>
      <c r="AH88" s="69" t="s">
        <v>20</v>
      </c>
      <c r="AI88" s="95">
        <f>IF(ISBLANK(S88),"",VLOOKUP(S88,'[1]plan gier'!$X:$AN,12,FALSE))</f>
        <v>21</v>
      </c>
      <c r="AJ88" s="96">
        <f>IF(ISBLANK(S88),"",VLOOKUP(S88,'[1]plan gier'!$X:$AN,13,FALSE))</f>
        <v>16</v>
      </c>
      <c r="AK88" s="96">
        <f>IF(ISBLANK(S88),"",VLOOKUP(S88,'[1]plan gier'!$X:$AN,14,FALSE))</f>
        <v>21</v>
      </c>
      <c r="AL88" s="96">
        <f>IF(ISBLANK(S88),"",VLOOKUP(S88,'[1]plan gier'!$X:$AN,15,FALSE))</f>
        <v>18</v>
      </c>
      <c r="AM88" s="96">
        <f>IF(ISBLANK(S88),"",VLOOKUP(S88,'[1]plan gier'!$X:$AN,16,FALSE))</f>
        <v>0</v>
      </c>
      <c r="AN88" s="96">
        <f>IF(ISBLANK(S88),"",VLOOKUP(S88,'[1]plan gier'!$X:$AN,17,FALSE))</f>
        <v>0</v>
      </c>
      <c r="AO88" s="156">
        <f t="shared" si="9"/>
        <v>21</v>
      </c>
      <c r="AP88" s="96">
        <f t="shared" si="9"/>
        <v>16</v>
      </c>
      <c r="AQ88" s="157">
        <f t="shared" si="9"/>
        <v>21</v>
      </c>
      <c r="AR88" s="96">
        <f t="shared" si="9"/>
        <v>18</v>
      </c>
      <c r="AS88" s="157">
        <f t="shared" si="9"/>
        <v>0</v>
      </c>
      <c r="AT88" s="96">
        <f t="shared" si="9"/>
        <v>0</v>
      </c>
      <c r="AU88" s="152">
        <f>SUM(AO88:AT88)</f>
        <v>76</v>
      </c>
      <c r="AV88" s="14">
        <v>2</v>
      </c>
      <c r="AW88" s="95">
        <f>IF(AI89&lt;AJ89,1,0)+IF(AK89&lt;AL89,1,0)+IF(AM89&lt;AN89,1,0)</f>
        <v>0</v>
      </c>
      <c r="AX88" s="96">
        <f>AY87</f>
        <v>2</v>
      </c>
      <c r="AY88" s="158"/>
      <c r="AZ88" s="159"/>
      <c r="BA88" s="96">
        <f>IF(AI88&gt;AJ88,1,0)+IF(AK88&gt;AL88,1,0)+IF(AM88&gt;AN88,1,0)</f>
        <v>2</v>
      </c>
      <c r="BB88" s="97">
        <f>AY89</f>
        <v>0</v>
      </c>
      <c r="BE88" s="95">
        <f>AO88+AQ88+AS88+AP89+AR89+AT89</f>
        <v>66</v>
      </c>
      <c r="BF88" s="97">
        <f>AP88+AR88+AT88+AO89+AQ89+AS89</f>
        <v>76</v>
      </c>
      <c r="BG88" s="95">
        <f>AW88+BA88</f>
        <v>2</v>
      </c>
      <c r="BH88" s="97">
        <f>AX88+BB88</f>
        <v>2</v>
      </c>
      <c r="BI88" s="95">
        <f>IF(AW88&gt;AX88,1,0)+IF(BA88&gt;BB88,1,0)</f>
        <v>1</v>
      </c>
      <c r="BJ88" s="101">
        <f>IF(AX88&gt;AW88,1,0)+IF(BB88&gt;BA88,1,0)</f>
        <v>1</v>
      </c>
      <c r="BK88" s="102">
        <f>IF(BI88+BJ88=0,"",IF(BL88=MAX(BL87:BL89),1,IF(BL88=MIN(BL87:BL89),3,2)))</f>
        <v>2</v>
      </c>
      <c r="BL88" s="22">
        <f>IF(BI88+BJ88&lt;&gt;0,BI88-BJ88+(BG88-BH88)/100+(BE88-BF88)/10000,-2)</f>
        <v>-0.001</v>
      </c>
    </row>
    <row r="89" spans="1:64" ht="11.25" customHeight="1" thickBot="1">
      <c r="A89" s="21">
        <f>S89</f>
        <v>61</v>
      </c>
      <c r="B89" s="2" t="str">
        <f>IF(N85="","",N85)</f>
        <v>W4550</v>
      </c>
      <c r="C89" s="2">
        <f>IF(N86="","",N86)</f>
      </c>
      <c r="D89" s="2" t="str">
        <f>IF(N88="","",N88)</f>
        <v>S4318</v>
      </c>
      <c r="E89" s="2">
        <f>IF(N89="","",N89)</f>
      </c>
      <c r="I89" s="2" t="str">
        <f>"3"&amp;O83&amp;N84</f>
        <v>35pojedyncza dziewcząt</v>
      </c>
      <c r="J89" s="11" t="str">
        <f>IF(AD90="","",IF(AD84=3,N85,IF(AD87=3,N88,IF(AD90=3,N91,""))))</f>
        <v>M4688</v>
      </c>
      <c r="K89" s="11">
        <f>IF(AD90="","",IF(AD84=3,N86,IF(AD87=3,N89,IF(AD90=3,N92,""))))</f>
        <v>0</v>
      </c>
      <c r="M89" s="67" t="str">
        <f>N84</f>
        <v>pojedyncza dziewcząt</v>
      </c>
      <c r="N89" s="55"/>
      <c r="O89" s="54"/>
      <c r="P89" s="54"/>
      <c r="Q89" s="68">
        <f>IF(AU89&gt;0,"",IF(A89=0,"",IF(VLOOKUP(A89,'[1]plan gier'!A:S,19,FALSE)="","",VLOOKUP(A89,'[1]plan gier'!A:S,19,FALSE))))</f>
      </c>
      <c r="R89" s="160" t="s">
        <v>23</v>
      </c>
      <c r="S89" s="148">
        <v>61</v>
      </c>
      <c r="T89" s="56"/>
      <c r="U89" s="57">
        <f>IF(N89&lt;&gt;"",CONCATENATE(VLOOKUP(N89,'[1]zawodnicy'!$A:$E,1,FALSE)," ",VLOOKUP(N89,'[1]zawodnicy'!$A:$E,2,FALSE)," ",VLOOKUP(N89,'[1]zawodnicy'!$A:$E,3,FALSE)," - ",VLOOKUP(N89,'[1]zawodnicy'!$A:$E,4,FALSE)),"")</f>
      </c>
      <c r="V89" s="58"/>
      <c r="W89" s="59"/>
      <c r="X89" s="103">
        <f>IF(SUM(AS89:AT89)=0,"",AT89&amp;":"&amp;AS89)</f>
      </c>
      <c r="Y89" s="118"/>
      <c r="Z89" s="104">
        <f>IF(SUM(AS88:AT88)=0,"",AS88&amp;":"&amp;AT88)</f>
      </c>
      <c r="AA89" s="142"/>
      <c r="AB89" s="143"/>
      <c r="AC89" s="143"/>
      <c r="AD89" s="144"/>
      <c r="AE89" s="2"/>
      <c r="AF89" s="13"/>
      <c r="AG89" s="13"/>
      <c r="AH89" s="160" t="s">
        <v>23</v>
      </c>
      <c r="AI89" s="114">
        <f>IF(ISBLANK(S89),"",VLOOKUP(S89,'[1]plan gier'!$X:$AN,12,FALSE))</f>
        <v>21</v>
      </c>
      <c r="AJ89" s="111">
        <f>IF(ISBLANK(S89),"",VLOOKUP(S89,'[1]plan gier'!$X:$AN,13,FALSE))</f>
        <v>11</v>
      </c>
      <c r="AK89" s="111">
        <f>IF(ISBLANK(S89),"",VLOOKUP(S89,'[1]plan gier'!$X:$AN,14,FALSE))</f>
        <v>21</v>
      </c>
      <c r="AL89" s="111">
        <f>IF(ISBLANK(S89),"",VLOOKUP(S89,'[1]plan gier'!$X:$AN,15,FALSE))</f>
        <v>13</v>
      </c>
      <c r="AM89" s="111">
        <f>IF(ISBLANK(S89),"",VLOOKUP(S89,'[1]plan gier'!$X:$AN,16,FALSE))</f>
        <v>0</v>
      </c>
      <c r="AN89" s="111">
        <f>IF(ISBLANK(S89),"",VLOOKUP(S89,'[1]plan gier'!$X:$AN,17,FALSE))</f>
        <v>0</v>
      </c>
      <c r="AO89" s="161">
        <f t="shared" si="9"/>
        <v>21</v>
      </c>
      <c r="AP89" s="111">
        <f t="shared" si="9"/>
        <v>11</v>
      </c>
      <c r="AQ89" s="162">
        <f t="shared" si="9"/>
        <v>21</v>
      </c>
      <c r="AR89" s="111">
        <f t="shared" si="9"/>
        <v>13</v>
      </c>
      <c r="AS89" s="162">
        <f t="shared" si="9"/>
        <v>0</v>
      </c>
      <c r="AT89" s="111">
        <f t="shared" si="9"/>
        <v>0</v>
      </c>
      <c r="AU89" s="152">
        <f>SUM(AO89:AT89)</f>
        <v>66</v>
      </c>
      <c r="AV89" s="14">
        <v>3</v>
      </c>
      <c r="AW89" s="114">
        <f>IF(AI87&lt;AJ87,1,0)+IF(AK87&lt;AL87,1,0)+IF(AM87&lt;AN87,1,0)</f>
        <v>0</v>
      </c>
      <c r="AX89" s="111">
        <f>BA87</f>
        <v>2</v>
      </c>
      <c r="AY89" s="111">
        <f>IF(AI88&lt;AJ88,1,0)+IF(AK88&lt;AL88,1,0)+IF(AM88&lt;AN88,1,0)</f>
        <v>0</v>
      </c>
      <c r="AZ89" s="111">
        <f>BA88</f>
        <v>2</v>
      </c>
      <c r="BA89" s="163"/>
      <c r="BB89" s="164"/>
      <c r="BE89" s="114">
        <f>AP87+AR87+AT87+AP88+AR88+AT88</f>
        <v>52</v>
      </c>
      <c r="BF89" s="116">
        <f>AO87+AQ87+AS87+AO88+AQ88+AS88</f>
        <v>84</v>
      </c>
      <c r="BG89" s="114">
        <f>AW89+AY89</f>
        <v>0</v>
      </c>
      <c r="BH89" s="116">
        <f>AX89+AZ89</f>
        <v>4</v>
      </c>
      <c r="BI89" s="114">
        <f>IF(AW89&gt;AX89,1,0)+IF(AY89&gt;AZ89,1,0)</f>
        <v>0</v>
      </c>
      <c r="BJ89" s="115">
        <f>IF(AX89&gt;AW89,1,0)+IF(AZ89&gt;AY89,1,0)</f>
        <v>2</v>
      </c>
      <c r="BK89" s="117">
        <f>IF(BI89+BJ89=0,"",IF(BL89=MAX(BL87:BL89),1,IF(BL89=MIN(BL87:BL89),3,2)))</f>
        <v>3</v>
      </c>
      <c r="BL89" s="22">
        <f>IF(BI89+BJ89&lt;&gt;0,BI89-BJ89+(BG89-BH89)/100+(BE89-BF89)/10000,-2)</f>
        <v>-2.0432</v>
      </c>
    </row>
    <row r="90" spans="1:60" ht="11.25" customHeight="1">
      <c r="A90" s="2"/>
      <c r="J90" s="54"/>
      <c r="K90" s="54"/>
      <c r="L90" s="54"/>
      <c r="O90" s="54"/>
      <c r="P90" s="54"/>
      <c r="Q90" s="2"/>
      <c r="R90" s="2"/>
      <c r="S90" s="2"/>
      <c r="T90" s="71">
        <v>3</v>
      </c>
      <c r="U90" s="51">
        <f>IF(AND(N91&lt;&gt;"",N92&lt;&gt;""),CONCATENATE(VLOOKUP(N91,'[1]zawodnicy'!$A:$E,1,FALSE)," ",VLOOKUP(N91,'[1]zawodnicy'!$A:$E,2,FALSE)," ",VLOOKUP(N91,'[1]zawodnicy'!$A:$E,3,FALSE)," - ",VLOOKUP(N91,'[1]zawodnicy'!$A:$E,4,FALSE)),"")</f>
      </c>
      <c r="V90" s="52"/>
      <c r="W90" s="53"/>
      <c r="X90" s="72" t="str">
        <f>IF(SUM(AO87:AP87)=0,"",AP87&amp;":"&amp;AO87)</f>
        <v>6:21</v>
      </c>
      <c r="Y90" s="74" t="str">
        <f>IF(SUM(AO88:AP88)=0,"",AP88&amp;":"&amp;AO88)</f>
        <v>16:21</v>
      </c>
      <c r="Z90" s="165"/>
      <c r="AA90" s="149" t="str">
        <f>IF(SUM(AW89:AZ89)=0,"",BE89&amp;":"&amp;BF89)</f>
        <v>52:84</v>
      </c>
      <c r="AB90" s="76" t="str">
        <f>IF(SUM(AW89:AZ89)=0,"",BG89&amp;":"&amp;BH89)</f>
        <v>0:4</v>
      </c>
      <c r="AC90" s="76" t="str">
        <f>IF(SUM(AW89:AZ89)=0,"",BI89&amp;":"&amp;BJ89)</f>
        <v>0:2</v>
      </c>
      <c r="AD90" s="77">
        <f>IF(SUM(BI87:BI89)&gt;0,BK89,"")</f>
        <v>3</v>
      </c>
      <c r="AE90" s="2"/>
      <c r="AF90" s="13"/>
      <c r="AG90" s="13"/>
      <c r="BE90" s="21">
        <f>SUM(BE87:BE89)</f>
        <v>202</v>
      </c>
      <c r="BF90" s="21">
        <f>SUM(BF87:BF89)</f>
        <v>202</v>
      </c>
      <c r="BG90" s="21">
        <f>SUM(BG87:BG89)</f>
        <v>6</v>
      </c>
      <c r="BH90" s="21">
        <f>SUM(BH87:BH89)</f>
        <v>6</v>
      </c>
    </row>
    <row r="91" spans="1:64" ht="11.25" customHeight="1">
      <c r="A91" s="21"/>
      <c r="J91" s="21"/>
      <c r="K91" s="21"/>
      <c r="L91" s="21"/>
      <c r="N91" s="49" t="s">
        <v>45</v>
      </c>
      <c r="O91" s="50">
        <f>IF(O83&gt;0,(O83&amp;3)*1,"")</f>
        <v>53</v>
      </c>
      <c r="Q91" s="120"/>
      <c r="R91" s="120"/>
      <c r="S91" s="120"/>
      <c r="T91" s="40"/>
      <c r="U91" s="51" t="str">
        <f>IF(AND(N91&lt;&gt;"",N92=""),CONCATENATE(VLOOKUP(N91,'[1]zawodnicy'!$A:$E,1,FALSE)," ",VLOOKUP(N91,'[1]zawodnicy'!$A:$E,2,FALSE)," ",VLOOKUP(N91,'[1]zawodnicy'!$A:$E,3,FALSE)," - ",VLOOKUP(N91,'[1]zawodnicy'!$A:$E,4,FALSE)),"")</f>
        <v>M4688 Martyna MATEJEK - UKS Kometa Sianów</v>
      </c>
      <c r="V91" s="52"/>
      <c r="W91" s="53"/>
      <c r="X91" s="92" t="str">
        <f>IF(SUM(AQ87:AR87)=0,"",AR87&amp;":"&amp;AQ87)</f>
        <v>12:21</v>
      </c>
      <c r="Y91" s="45" t="str">
        <f>IF(SUM(AQ88:AR88)=0,"",AR88&amp;":"&amp;AQ88)</f>
        <v>18:21</v>
      </c>
      <c r="Z91" s="166"/>
      <c r="AA91" s="141"/>
      <c r="AB91" s="47"/>
      <c r="AC91" s="47"/>
      <c r="AD91" s="48"/>
      <c r="AE91" s="2"/>
      <c r="AF91" s="13"/>
      <c r="AG91" s="13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1.25" customHeight="1" thickBot="1">
      <c r="A92" s="2"/>
      <c r="J92" s="54"/>
      <c r="K92" s="54"/>
      <c r="L92" s="54"/>
      <c r="N92" s="55"/>
      <c r="O92" s="54"/>
      <c r="P92" s="54"/>
      <c r="Q92" s="2"/>
      <c r="R92" s="2"/>
      <c r="S92" s="2"/>
      <c r="T92" s="122"/>
      <c r="U92" s="123">
        <f>IF(N92&lt;&gt;"",CONCATENATE(VLOOKUP(N92,'[1]zawodnicy'!$A:$E,1,FALSE)," ",VLOOKUP(N92,'[1]zawodnicy'!$A:$E,2,FALSE)," ",VLOOKUP(N92,'[1]zawodnicy'!$A:$E,3,FALSE)," - ",VLOOKUP(N92,'[1]zawodnicy'!$A:$E,4,FALSE)),"")</f>
      </c>
      <c r="V92" s="124"/>
      <c r="W92" s="125"/>
      <c r="X92" s="126">
        <f>IF(SUM(AS87:AT87)=0,"",AT87&amp;":"&amp;AS87)</f>
      </c>
      <c r="Y92" s="127">
        <f>IF(SUM(AS88:AT88)=0,"",AT88&amp;":"&amp;AS88)</f>
      </c>
      <c r="Z92" s="128"/>
      <c r="AA92" s="167"/>
      <c r="AB92" s="129"/>
      <c r="AC92" s="129"/>
      <c r="AD92" s="130"/>
      <c r="AE92" s="11"/>
      <c r="AF92" s="13"/>
      <c r="AG92" s="1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ht="11.25" customHeight="1" thickBot="1"/>
    <row r="94" spans="14:33" ht="11.25" customHeight="1" thickBot="1">
      <c r="N94" s="12"/>
      <c r="O94" s="24">
        <v>6</v>
      </c>
      <c r="Q94" s="20" t="str">
        <f>"Grupa "&amp;O94&amp;"."</f>
        <v>Grupa 6.</v>
      </c>
      <c r="R94" s="20"/>
      <c r="S94" s="20"/>
      <c r="T94" s="25" t="s">
        <v>2</v>
      </c>
      <c r="U94" s="26" t="s">
        <v>3</v>
      </c>
      <c r="V94" s="27"/>
      <c r="W94" s="28"/>
      <c r="X94" s="25">
        <v>1</v>
      </c>
      <c r="Y94" s="30">
        <v>2</v>
      </c>
      <c r="Z94" s="131">
        <v>3</v>
      </c>
      <c r="AA94" s="132" t="s">
        <v>4</v>
      </c>
      <c r="AB94" s="34" t="s">
        <v>5</v>
      </c>
      <c r="AC94" s="34" t="s">
        <v>6</v>
      </c>
      <c r="AD94" s="133" t="s">
        <v>7</v>
      </c>
      <c r="AE94" s="68"/>
      <c r="AF94" s="13"/>
      <c r="AG94" s="13"/>
    </row>
    <row r="95" spans="10:46" ht="11.25" customHeight="1">
      <c r="J95" s="54"/>
      <c r="K95" s="54"/>
      <c r="L95" s="54"/>
      <c r="N95" s="37" t="s">
        <v>28</v>
      </c>
      <c r="Q95" s="38" t="s">
        <v>10</v>
      </c>
      <c r="R95" s="38"/>
      <c r="S95" s="39" t="s">
        <v>11</v>
      </c>
      <c r="T95" s="134">
        <v>1</v>
      </c>
      <c r="U95" s="41">
        <f>IF(AND(N96&lt;&gt;"",N97&lt;&gt;""),CONCATENATE(VLOOKUP(N96,'[1]zawodnicy'!$A:$E,1,FALSE)," ",VLOOKUP(N96,'[1]zawodnicy'!$A:$E,2,FALSE)," ",VLOOKUP(N96,'[1]zawodnicy'!$A:$E,3,FALSE)," - ",VLOOKUP(N96,'[1]zawodnicy'!$A:$E,4,FALSE)),"")</f>
      </c>
      <c r="V95" s="42"/>
      <c r="W95" s="43"/>
      <c r="X95" s="135"/>
      <c r="Y95" s="136" t="str">
        <f>IF(SUM(AO100:AP100)=0,"",AO100&amp;":"&amp;AP100)</f>
        <v>21:16</v>
      </c>
      <c r="Z95" s="137" t="str">
        <f>IF(SUM(AO98:AP98)=0,"",AO98&amp;":"&amp;AP98)</f>
        <v>21:3</v>
      </c>
      <c r="AA95" s="138" t="str">
        <f>IF(SUM(AY98:BB98)=0,"",BE98&amp;":"&amp;BF98)</f>
        <v>84:28</v>
      </c>
      <c r="AB95" s="139" t="str">
        <f>IF(SUM(AY98:BB98)=0,"",BG98&amp;":"&amp;BH98)</f>
        <v>4:0</v>
      </c>
      <c r="AC95" s="139" t="str">
        <f>IF(SUM(AY98:BB98)=0,"",BI98&amp;":"&amp;BJ98)</f>
        <v>2:0</v>
      </c>
      <c r="AD95" s="140">
        <f>IF(SUM(BI98:BI100)&gt;0,BK98,"")</f>
        <v>1</v>
      </c>
      <c r="AE95" s="2"/>
      <c r="AF95" s="13"/>
      <c r="AG95" s="13"/>
      <c r="AH95" s="15"/>
      <c r="AI95" s="36" t="s">
        <v>8</v>
      </c>
      <c r="AJ95" s="36"/>
      <c r="AK95" s="36"/>
      <c r="AL95" s="36"/>
      <c r="AM95" s="36"/>
      <c r="AN95" s="36"/>
      <c r="AO95" s="36" t="s">
        <v>9</v>
      </c>
      <c r="AP95" s="36"/>
      <c r="AQ95" s="36"/>
      <c r="AR95" s="36"/>
      <c r="AS95" s="36"/>
      <c r="AT95" s="36"/>
    </row>
    <row r="96" spans="9:60" ht="11.25" customHeight="1" thickBot="1">
      <c r="I96" s="2" t="str">
        <f>"1"&amp;O94&amp;N95</f>
        <v>16pojedyncza dziewcząt</v>
      </c>
      <c r="J96" s="11" t="str">
        <f>IF(AD95="","",IF(AD95=1,N96,IF(AD98=1,N99,IF(AD101=1,N102,""))))</f>
        <v>B4319</v>
      </c>
      <c r="K96" s="11">
        <f>IF(AD95="","",IF(AD95=1,N97,IF(AD98=1,N100,IF(AD101=1,N103,""))))</f>
        <v>0</v>
      </c>
      <c r="L96" s="11"/>
      <c r="N96" s="49" t="s">
        <v>46</v>
      </c>
      <c r="O96" s="50">
        <f>IF(O94&gt;0,(O94&amp;1)*1,"")</f>
        <v>61</v>
      </c>
      <c r="Q96" s="38"/>
      <c r="R96" s="38"/>
      <c r="S96" s="39"/>
      <c r="T96" s="40"/>
      <c r="U96" s="51" t="str">
        <f>IF(AND(N96&lt;&gt;"",N97=""),CONCATENATE(VLOOKUP(N96,'[1]zawodnicy'!$A:$E,1,FALSE)," ",VLOOKUP(N96,'[1]zawodnicy'!$A:$E,2,FALSE)," ",VLOOKUP(N96,'[1]zawodnicy'!$A:$E,3,FALSE)," - ",VLOOKUP(N96,'[1]zawodnicy'!$A:$E,4,FALSE)),"")</f>
        <v>B4319 Laura BUJAK - ULKS U-2 Lotka Bytów</v>
      </c>
      <c r="V96" s="52"/>
      <c r="W96" s="53"/>
      <c r="X96" s="44"/>
      <c r="Y96" s="45" t="str">
        <f>IF(SUM(AQ100:AR100)=0,"",AQ100&amp;":"&amp;AR100)</f>
        <v>21:6</v>
      </c>
      <c r="Z96" s="94" t="str">
        <f>IF(SUM(AQ98:AR98)=0,"",AQ98&amp;":"&amp;AR98)</f>
        <v>21:3</v>
      </c>
      <c r="AA96" s="141"/>
      <c r="AB96" s="47"/>
      <c r="AC96" s="47"/>
      <c r="AD96" s="48"/>
      <c r="AE96" s="2"/>
      <c r="AF96" s="13"/>
      <c r="AG96" s="13"/>
      <c r="AH96" s="15"/>
      <c r="BE96" s="21">
        <f>SUM(BE98:BE100)</f>
        <v>180</v>
      </c>
      <c r="BF96" s="21">
        <f>SUM(BF98:BF100)</f>
        <v>180</v>
      </c>
      <c r="BG96" s="21">
        <f>SUM(BG98:BG100)</f>
        <v>6</v>
      </c>
      <c r="BH96" s="21">
        <f>SUM(BH98:BH100)</f>
        <v>6</v>
      </c>
    </row>
    <row r="97" spans="10:64" ht="11.25" customHeight="1" thickBot="1">
      <c r="J97" s="11"/>
      <c r="K97" s="54"/>
      <c r="L97" s="54"/>
      <c r="N97" s="55"/>
      <c r="O97" s="54"/>
      <c r="P97" s="54"/>
      <c r="Q97" s="38"/>
      <c r="R97" s="38"/>
      <c r="S97" s="39"/>
      <c r="T97" s="56"/>
      <c r="U97" s="57">
        <f>IF(N97&lt;&gt;"",CONCATENATE(VLOOKUP(N97,'[1]zawodnicy'!$A:$E,1,FALSE)," ",VLOOKUP(N97,'[1]zawodnicy'!$A:$E,2,FALSE)," ",VLOOKUP(N97,'[1]zawodnicy'!$A:$E,3,FALSE)," - ",VLOOKUP(N97,'[1]zawodnicy'!$A:$E,4,FALSE)),"")</f>
      </c>
      <c r="V97" s="58"/>
      <c r="W97" s="59"/>
      <c r="X97" s="44"/>
      <c r="Y97" s="60">
        <f>IF(SUM(AS100:AT100)=0,"",AS100&amp;":"&amp;AT100)</f>
      </c>
      <c r="Z97" s="104">
        <f>IF(SUM(AS98:AT98)=0,"",AS98&amp;":"&amp;AT98)</f>
      </c>
      <c r="AA97" s="142"/>
      <c r="AB97" s="143"/>
      <c r="AC97" s="143"/>
      <c r="AD97" s="144"/>
      <c r="AE97" s="2"/>
      <c r="AF97" s="13"/>
      <c r="AG97" s="13"/>
      <c r="AH97" s="15"/>
      <c r="AI97" s="145" t="s">
        <v>13</v>
      </c>
      <c r="AJ97" s="146"/>
      <c r="AK97" s="65" t="s">
        <v>14</v>
      </c>
      <c r="AL97" s="146"/>
      <c r="AM97" s="65" t="s">
        <v>15</v>
      </c>
      <c r="AN97" s="147"/>
      <c r="AO97" s="145" t="s">
        <v>13</v>
      </c>
      <c r="AP97" s="146"/>
      <c r="AQ97" s="65" t="s">
        <v>14</v>
      </c>
      <c r="AR97" s="146"/>
      <c r="AS97" s="65" t="s">
        <v>15</v>
      </c>
      <c r="AT97" s="146"/>
      <c r="AU97" s="13"/>
      <c r="AV97" s="13"/>
      <c r="AW97" s="145">
        <v>1</v>
      </c>
      <c r="AX97" s="146"/>
      <c r="AY97" s="65">
        <v>2</v>
      </c>
      <c r="AZ97" s="146"/>
      <c r="BA97" s="65">
        <v>3</v>
      </c>
      <c r="BB97" s="147"/>
      <c r="BE97" s="145" t="s">
        <v>4</v>
      </c>
      <c r="BF97" s="147"/>
      <c r="BG97" s="145" t="s">
        <v>5</v>
      </c>
      <c r="BH97" s="147"/>
      <c r="BI97" s="145" t="s">
        <v>6</v>
      </c>
      <c r="BJ97" s="147"/>
      <c r="BK97" s="66" t="s">
        <v>7</v>
      </c>
      <c r="BL97" s="22">
        <f>SUM(BL98:BL100)</f>
        <v>0</v>
      </c>
    </row>
    <row r="98" spans="1:64" ht="11.25" customHeight="1">
      <c r="A98" s="21">
        <f>S98</f>
        <v>8</v>
      </c>
      <c r="B98" s="2" t="str">
        <f>IF(N96="","",N96)</f>
        <v>B4319</v>
      </c>
      <c r="C98" s="2">
        <f>IF(N97="","",N97)</f>
      </c>
      <c r="D98" s="2" t="str">
        <f>IF(N102="","",N102)</f>
        <v>R4587</v>
      </c>
      <c r="E98" s="2">
        <f>IF(N103="","",N103)</f>
      </c>
      <c r="I98" s="2" t="str">
        <f>"2"&amp;O94&amp;N95</f>
        <v>26pojedyncza dziewcząt</v>
      </c>
      <c r="J98" s="11" t="str">
        <f>IF(AD98="","",IF(AD95=2,N96,IF(AD98=2,N99,IF(AD101=2,N102,""))))</f>
        <v>T4548</v>
      </c>
      <c r="K98" s="11">
        <f>IF(AD98="","",IF(AD95=2,N97,IF(AD98=2,N100,IF(AD101=2,N103,""))))</f>
        <v>0</v>
      </c>
      <c r="M98" s="67" t="str">
        <f>N95</f>
        <v>pojedyncza dziewcząt</v>
      </c>
      <c r="O98" s="54"/>
      <c r="P98" s="54"/>
      <c r="Q98" s="68">
        <f>IF(AU98&gt;0,"",IF(A98=0,"",IF(VLOOKUP(A98,'[1]plan gier'!A:S,19,FALSE)="","",VLOOKUP(A98,'[1]plan gier'!A:S,19,FALSE))))</f>
      </c>
      <c r="R98" s="69" t="s">
        <v>16</v>
      </c>
      <c r="S98" s="148">
        <v>8</v>
      </c>
      <c r="T98" s="71">
        <v>2</v>
      </c>
      <c r="U98" s="51">
        <f>IF(AND(N99&lt;&gt;"",N100&lt;&gt;""),CONCATENATE(VLOOKUP(N99,'[1]zawodnicy'!$A:$E,1,FALSE)," ",VLOOKUP(N99,'[1]zawodnicy'!$A:$E,2,FALSE)," ",VLOOKUP(N99,'[1]zawodnicy'!$A:$E,3,FALSE)," - ",VLOOKUP(N99,'[1]zawodnicy'!$A:$E,4,FALSE)),"")</f>
      </c>
      <c r="V98" s="52"/>
      <c r="W98" s="53"/>
      <c r="X98" s="72" t="str">
        <f>IF(SUM(AO100:AP100)=0,"",AP100&amp;":"&amp;AO100)</f>
        <v>16:21</v>
      </c>
      <c r="Y98" s="108"/>
      <c r="Z98" s="75" t="str">
        <f>IF(SUM(AO99:AP99)=0,"",AO99&amp;":"&amp;AP99)</f>
        <v>21:8</v>
      </c>
      <c r="AA98" s="149" t="str">
        <f>IF(SUM(AW99:AX99,BA99:BB99)=0,"",BE99&amp;":"&amp;BF99)</f>
        <v>64:68</v>
      </c>
      <c r="AB98" s="76" t="str">
        <f>IF(SUM(AW99:AX99,BA99:BB99)=0,"",BG99&amp;":"&amp;BH99)</f>
        <v>2:2</v>
      </c>
      <c r="AC98" s="76" t="str">
        <f>IF(SUM(AW99:AX99,BA99:BB99)=0,"",BI99&amp;":"&amp;BJ99)</f>
        <v>1:1</v>
      </c>
      <c r="AD98" s="77">
        <f>IF(SUM(BI98:BI100)&gt;0,BK99,"")</f>
        <v>2</v>
      </c>
      <c r="AE98" s="2"/>
      <c r="AF98" s="13"/>
      <c r="AG98" s="13"/>
      <c r="AH98" s="69" t="s">
        <v>16</v>
      </c>
      <c r="AI98" s="80">
        <f>IF(ISBLANK(S98),"",VLOOKUP(S98,'[1]plan gier'!$X:$AN,12,FALSE))</f>
        <v>21</v>
      </c>
      <c r="AJ98" s="81">
        <f>IF(ISBLANK(S98),"",VLOOKUP(S98,'[1]plan gier'!$X:$AN,13,FALSE))</f>
        <v>3</v>
      </c>
      <c r="AK98" s="81">
        <f>IF(ISBLANK(S98),"",VLOOKUP(S98,'[1]plan gier'!$X:$AN,14,FALSE))</f>
        <v>21</v>
      </c>
      <c r="AL98" s="81">
        <f>IF(ISBLANK(S98),"",VLOOKUP(S98,'[1]plan gier'!$X:$AN,15,FALSE))</f>
        <v>3</v>
      </c>
      <c r="AM98" s="81">
        <f>IF(ISBLANK(S98),"",VLOOKUP(S98,'[1]plan gier'!$X:$AN,16,FALSE))</f>
        <v>0</v>
      </c>
      <c r="AN98" s="81">
        <f>IF(ISBLANK(S98),"",VLOOKUP(S98,'[1]plan gier'!$X:$AN,17,FALSE))</f>
        <v>0</v>
      </c>
      <c r="AO98" s="150">
        <f aca="true" t="shared" si="10" ref="AO98:AT100">IF(AI98="",0,AI98)</f>
        <v>21</v>
      </c>
      <c r="AP98" s="79">
        <f t="shared" si="10"/>
        <v>3</v>
      </c>
      <c r="AQ98" s="151">
        <f t="shared" si="10"/>
        <v>21</v>
      </c>
      <c r="AR98" s="79">
        <f t="shared" si="10"/>
        <v>3</v>
      </c>
      <c r="AS98" s="151">
        <f t="shared" si="10"/>
        <v>0</v>
      </c>
      <c r="AT98" s="79">
        <f t="shared" si="10"/>
        <v>0</v>
      </c>
      <c r="AU98" s="152">
        <f>SUM(AO98:AT98)</f>
        <v>48</v>
      </c>
      <c r="AV98" s="14">
        <v>1</v>
      </c>
      <c r="AW98" s="153"/>
      <c r="AX98" s="154"/>
      <c r="AY98" s="81">
        <f>IF(AI100&gt;AJ100,1,0)+IF(AK100&gt;AL100,1,0)+IF(AM100&gt;AN100,1,0)</f>
        <v>2</v>
      </c>
      <c r="AZ98" s="81">
        <f>AW99</f>
        <v>0</v>
      </c>
      <c r="BA98" s="81">
        <f>IF(AI98&gt;AJ98,1,0)+IF(AK98&gt;AL98,1,0)+IF(AM98&gt;AN98,1,0)</f>
        <v>2</v>
      </c>
      <c r="BB98" s="82">
        <f>AW100</f>
        <v>0</v>
      </c>
      <c r="BE98" s="80">
        <f>AO98+AQ98+AS98+AO100+AQ100+AS100</f>
        <v>84</v>
      </c>
      <c r="BF98" s="82">
        <f>AP98+AR98+AT98+AP100+AR100+AT100</f>
        <v>28</v>
      </c>
      <c r="BG98" s="80">
        <f>AY98+BA98</f>
        <v>4</v>
      </c>
      <c r="BH98" s="82">
        <f>AZ98+BB98</f>
        <v>0</v>
      </c>
      <c r="BI98" s="80">
        <f>IF(AY98&gt;AZ98,1,0)+IF(BA98&gt;BB98,1,0)</f>
        <v>2</v>
      </c>
      <c r="BJ98" s="87">
        <f>IF(AZ98&gt;AY98,1,0)+IF(BB98&gt;BA98,1,0)</f>
        <v>0</v>
      </c>
      <c r="BK98" s="155">
        <f>IF(BI98+BJ98=0,"",IF(BL98=MAX(BL98:BL100),1,IF(BL98=MIN(BL98:BL100),3,2)))</f>
        <v>1</v>
      </c>
      <c r="BL98" s="22">
        <f>IF(BI98+BJ98&lt;&gt;0,BI98-BJ98+(BG98-BH98)/100+(BE98-BF98)/10000,-2)</f>
        <v>2.0456</v>
      </c>
    </row>
    <row r="99" spans="1:64" ht="11.25" customHeight="1">
      <c r="A99" s="21">
        <f>S99</f>
        <v>30</v>
      </c>
      <c r="B99" s="2" t="str">
        <f>IF(N99="","",N99)</f>
        <v>T4548</v>
      </c>
      <c r="C99" s="2">
        <f>IF(N100="","",N100)</f>
      </c>
      <c r="D99" s="2" t="str">
        <f>IF(N102="","",N102)</f>
        <v>R4587</v>
      </c>
      <c r="E99" s="2">
        <f>IF(N103="","",N103)</f>
      </c>
      <c r="J99" s="11"/>
      <c r="K99" s="21"/>
      <c r="M99" s="67" t="str">
        <f>N95</f>
        <v>pojedyncza dziewcząt</v>
      </c>
      <c r="N99" s="49" t="s">
        <v>47</v>
      </c>
      <c r="O99" s="50">
        <f>IF(O94&gt;0,(O94&amp;2)*1,"")</f>
        <v>62</v>
      </c>
      <c r="Q99" s="68">
        <f>IF(AU99&gt;0,"",IF(A99=0,"",IF(VLOOKUP(A99,'[1]plan gier'!A:S,19,FALSE)="","",VLOOKUP(A99,'[1]plan gier'!A:S,19,FALSE))))</f>
      </c>
      <c r="R99" s="69" t="s">
        <v>20</v>
      </c>
      <c r="S99" s="148">
        <v>30</v>
      </c>
      <c r="T99" s="40"/>
      <c r="U99" s="51" t="str">
        <f>IF(AND(N99&lt;&gt;"",N100=""),CONCATENATE(VLOOKUP(N99,'[1]zawodnicy'!$A:$E,1,FALSE)," ",VLOOKUP(N99,'[1]zawodnicy'!$A:$E,2,FALSE)," ",VLOOKUP(N99,'[1]zawodnicy'!$A:$E,3,FALSE)," - ",VLOOKUP(N99,'[1]zawodnicy'!$A:$E,4,FALSE)),"")</f>
        <v>T4548 Żaklina TRUN - MKB Lednik Miastko</v>
      </c>
      <c r="V99" s="52"/>
      <c r="W99" s="53"/>
      <c r="X99" s="92" t="str">
        <f>IF(SUM(AQ100:AR100)=0,"",AR100&amp;":"&amp;AQ100)</f>
        <v>6:21</v>
      </c>
      <c r="Y99" s="118"/>
      <c r="Z99" s="94" t="str">
        <f>IF(SUM(AQ99:AR99)=0,"",AQ99&amp;":"&amp;AR99)</f>
        <v>21:18</v>
      </c>
      <c r="AA99" s="141"/>
      <c r="AB99" s="47"/>
      <c r="AC99" s="47"/>
      <c r="AD99" s="48"/>
      <c r="AE99" s="2"/>
      <c r="AF99" s="13"/>
      <c r="AG99" s="13"/>
      <c r="AH99" s="69" t="s">
        <v>20</v>
      </c>
      <c r="AI99" s="95">
        <f>IF(ISBLANK(S99),"",VLOOKUP(S99,'[1]plan gier'!$X:$AN,12,FALSE))</f>
        <v>21</v>
      </c>
      <c r="AJ99" s="96">
        <f>IF(ISBLANK(S99),"",VLOOKUP(S99,'[1]plan gier'!$X:$AN,13,FALSE))</f>
        <v>8</v>
      </c>
      <c r="AK99" s="96">
        <f>IF(ISBLANK(S99),"",VLOOKUP(S99,'[1]plan gier'!$X:$AN,14,FALSE))</f>
        <v>21</v>
      </c>
      <c r="AL99" s="96">
        <f>IF(ISBLANK(S99),"",VLOOKUP(S99,'[1]plan gier'!$X:$AN,15,FALSE))</f>
        <v>18</v>
      </c>
      <c r="AM99" s="96">
        <f>IF(ISBLANK(S99),"",VLOOKUP(S99,'[1]plan gier'!$X:$AN,16,FALSE))</f>
        <v>0</v>
      </c>
      <c r="AN99" s="96">
        <f>IF(ISBLANK(S99),"",VLOOKUP(S99,'[1]plan gier'!$X:$AN,17,FALSE))</f>
        <v>0</v>
      </c>
      <c r="AO99" s="156">
        <f t="shared" si="10"/>
        <v>21</v>
      </c>
      <c r="AP99" s="96">
        <f t="shared" si="10"/>
        <v>8</v>
      </c>
      <c r="AQ99" s="157">
        <f t="shared" si="10"/>
        <v>21</v>
      </c>
      <c r="AR99" s="96">
        <f t="shared" si="10"/>
        <v>18</v>
      </c>
      <c r="AS99" s="157">
        <f t="shared" si="10"/>
        <v>0</v>
      </c>
      <c r="AT99" s="96">
        <f t="shared" si="10"/>
        <v>0</v>
      </c>
      <c r="AU99" s="152">
        <f>SUM(AO99:AT99)</f>
        <v>68</v>
      </c>
      <c r="AV99" s="14">
        <v>2</v>
      </c>
      <c r="AW99" s="95">
        <f>IF(AI100&lt;AJ100,1,0)+IF(AK100&lt;AL100,1,0)+IF(AM100&lt;AN100,1,0)</f>
        <v>0</v>
      </c>
      <c r="AX99" s="96">
        <f>AY98</f>
        <v>2</v>
      </c>
      <c r="AY99" s="158"/>
      <c r="AZ99" s="159"/>
      <c r="BA99" s="96">
        <f>IF(AI99&gt;AJ99,1,0)+IF(AK99&gt;AL99,1,0)+IF(AM99&gt;AN99,1,0)</f>
        <v>2</v>
      </c>
      <c r="BB99" s="97">
        <f>AY100</f>
        <v>0</v>
      </c>
      <c r="BE99" s="95">
        <f>AO99+AQ99+AS99+AP100+AR100+AT100</f>
        <v>64</v>
      </c>
      <c r="BF99" s="97">
        <f>AP99+AR99+AT99+AO100+AQ100+AS100</f>
        <v>68</v>
      </c>
      <c r="BG99" s="95">
        <f>AW99+BA99</f>
        <v>2</v>
      </c>
      <c r="BH99" s="97">
        <f>AX99+BB99</f>
        <v>2</v>
      </c>
      <c r="BI99" s="95">
        <f>IF(AW99&gt;AX99,1,0)+IF(BA99&gt;BB99,1,0)</f>
        <v>1</v>
      </c>
      <c r="BJ99" s="101">
        <f>IF(AX99&gt;AW99,1,0)+IF(BB99&gt;BA99,1,0)</f>
        <v>1</v>
      </c>
      <c r="BK99" s="102">
        <f>IF(BI99+BJ99=0,"",IF(BL99=MAX(BL98:BL100),1,IF(BL99=MIN(BL98:BL100),3,2)))</f>
        <v>2</v>
      </c>
      <c r="BL99" s="22">
        <f>IF(BI99+BJ99&lt;&gt;0,BI99-BJ99+(BG99-BH99)/100+(BE99-BF99)/10000,-2)</f>
        <v>-0.0004</v>
      </c>
    </row>
    <row r="100" spans="1:64" ht="11.25" customHeight="1" thickBot="1">
      <c r="A100" s="21">
        <f>S100</f>
        <v>62</v>
      </c>
      <c r="B100" s="2" t="str">
        <f>IF(N96="","",N96)</f>
        <v>B4319</v>
      </c>
      <c r="C100" s="2">
        <f>IF(N97="","",N97)</f>
      </c>
      <c r="D100" s="2" t="str">
        <f>IF(N99="","",N99)</f>
        <v>T4548</v>
      </c>
      <c r="E100" s="2">
        <f>IF(N100="","",N100)</f>
      </c>
      <c r="I100" s="2" t="str">
        <f>"3"&amp;O94&amp;N95</f>
        <v>36pojedyncza dziewcząt</v>
      </c>
      <c r="J100" s="11" t="str">
        <f>IF(AD101="","",IF(AD95=3,N96,IF(AD98=3,N99,IF(AD101=3,N102,""))))</f>
        <v>R4587</v>
      </c>
      <c r="K100" s="11">
        <f>IF(AD101="","",IF(AD95=3,N97,IF(AD98=3,N100,IF(AD101=3,N103,""))))</f>
        <v>0</v>
      </c>
      <c r="M100" s="67" t="str">
        <f>N95</f>
        <v>pojedyncza dziewcząt</v>
      </c>
      <c r="N100" s="55"/>
      <c r="O100" s="54"/>
      <c r="P100" s="54"/>
      <c r="Q100" s="68">
        <f>IF(AU100&gt;0,"",IF(A100=0,"",IF(VLOOKUP(A100,'[1]plan gier'!A:S,19,FALSE)="","",VLOOKUP(A100,'[1]plan gier'!A:S,19,FALSE))))</f>
      </c>
      <c r="R100" s="160" t="s">
        <v>23</v>
      </c>
      <c r="S100" s="148">
        <v>62</v>
      </c>
      <c r="T100" s="56"/>
      <c r="U100" s="57">
        <f>IF(N100&lt;&gt;"",CONCATENATE(VLOOKUP(N100,'[1]zawodnicy'!$A:$E,1,FALSE)," ",VLOOKUP(N100,'[1]zawodnicy'!$A:$E,2,FALSE)," ",VLOOKUP(N100,'[1]zawodnicy'!$A:$E,3,FALSE)," - ",VLOOKUP(N100,'[1]zawodnicy'!$A:$E,4,FALSE)),"")</f>
      </c>
      <c r="V100" s="58"/>
      <c r="W100" s="59"/>
      <c r="X100" s="103">
        <f>IF(SUM(AS100:AT100)=0,"",AT100&amp;":"&amp;AS100)</f>
      </c>
      <c r="Y100" s="118"/>
      <c r="Z100" s="104">
        <f>IF(SUM(AS99:AT99)=0,"",AS99&amp;":"&amp;AT99)</f>
      </c>
      <c r="AA100" s="142"/>
      <c r="AB100" s="143"/>
      <c r="AC100" s="143"/>
      <c r="AD100" s="144"/>
      <c r="AE100" s="2"/>
      <c r="AF100" s="13"/>
      <c r="AG100" s="13"/>
      <c r="AH100" s="160" t="s">
        <v>23</v>
      </c>
      <c r="AI100" s="114">
        <f>IF(ISBLANK(S100),"",VLOOKUP(S100,'[1]plan gier'!$X:$AN,12,FALSE))</f>
        <v>21</v>
      </c>
      <c r="AJ100" s="111">
        <f>IF(ISBLANK(S100),"",VLOOKUP(S100,'[1]plan gier'!$X:$AN,13,FALSE))</f>
        <v>16</v>
      </c>
      <c r="AK100" s="111">
        <f>IF(ISBLANK(S100),"",VLOOKUP(S100,'[1]plan gier'!$X:$AN,14,FALSE))</f>
        <v>21</v>
      </c>
      <c r="AL100" s="111">
        <f>IF(ISBLANK(S100),"",VLOOKUP(S100,'[1]plan gier'!$X:$AN,15,FALSE))</f>
        <v>6</v>
      </c>
      <c r="AM100" s="111">
        <f>IF(ISBLANK(S100),"",VLOOKUP(S100,'[1]plan gier'!$X:$AN,16,FALSE))</f>
        <v>0</v>
      </c>
      <c r="AN100" s="111">
        <f>IF(ISBLANK(S100),"",VLOOKUP(S100,'[1]plan gier'!$X:$AN,17,FALSE))</f>
        <v>0</v>
      </c>
      <c r="AO100" s="161">
        <f t="shared" si="10"/>
        <v>21</v>
      </c>
      <c r="AP100" s="111">
        <f t="shared" si="10"/>
        <v>16</v>
      </c>
      <c r="AQ100" s="162">
        <f t="shared" si="10"/>
        <v>21</v>
      </c>
      <c r="AR100" s="111">
        <f t="shared" si="10"/>
        <v>6</v>
      </c>
      <c r="AS100" s="162">
        <f t="shared" si="10"/>
        <v>0</v>
      </c>
      <c r="AT100" s="111">
        <f t="shared" si="10"/>
        <v>0</v>
      </c>
      <c r="AU100" s="152">
        <f>SUM(AO100:AT100)</f>
        <v>64</v>
      </c>
      <c r="AV100" s="14">
        <v>3</v>
      </c>
      <c r="AW100" s="114">
        <f>IF(AI98&lt;AJ98,1,0)+IF(AK98&lt;AL98,1,0)+IF(AM98&lt;AN98,1,0)</f>
        <v>0</v>
      </c>
      <c r="AX100" s="111">
        <f>BA98</f>
        <v>2</v>
      </c>
      <c r="AY100" s="111">
        <f>IF(AI99&lt;AJ99,1,0)+IF(AK99&lt;AL99,1,0)+IF(AM99&lt;AN99,1,0)</f>
        <v>0</v>
      </c>
      <c r="AZ100" s="111">
        <f>BA99</f>
        <v>2</v>
      </c>
      <c r="BA100" s="163"/>
      <c r="BB100" s="164"/>
      <c r="BE100" s="114">
        <f>AP98+AR98+AT98+AP99+AR99+AT99</f>
        <v>32</v>
      </c>
      <c r="BF100" s="116">
        <f>AO98+AQ98+AS98+AO99+AQ99+AS99</f>
        <v>84</v>
      </c>
      <c r="BG100" s="114">
        <f>AW100+AY100</f>
        <v>0</v>
      </c>
      <c r="BH100" s="116">
        <f>AX100+AZ100</f>
        <v>4</v>
      </c>
      <c r="BI100" s="114">
        <f>IF(AW100&gt;AX100,1,0)+IF(AY100&gt;AZ100,1,0)</f>
        <v>0</v>
      </c>
      <c r="BJ100" s="115">
        <f>IF(AX100&gt;AW100,1,0)+IF(AZ100&gt;AY100,1,0)</f>
        <v>2</v>
      </c>
      <c r="BK100" s="117">
        <f>IF(BI100+BJ100=0,"",IF(BL100=MAX(BL98:BL100),1,IF(BL100=MIN(BL98:BL100),3,2)))</f>
        <v>3</v>
      </c>
      <c r="BL100" s="22">
        <f>IF(BI100+BJ100&lt;&gt;0,BI100-BJ100+(BG100-BH100)/100+(BE100-BF100)/10000,-2)</f>
        <v>-2.0452</v>
      </c>
    </row>
    <row r="101" spans="1:60" ht="11.25" customHeight="1">
      <c r="A101" s="2"/>
      <c r="J101" s="54"/>
      <c r="K101" s="54"/>
      <c r="L101" s="54"/>
      <c r="O101" s="54"/>
      <c r="P101" s="54"/>
      <c r="Q101" s="2"/>
      <c r="R101" s="2"/>
      <c r="S101" s="2"/>
      <c r="T101" s="71">
        <v>3</v>
      </c>
      <c r="U101" s="51">
        <f>IF(AND(N102&lt;&gt;"",N103&lt;&gt;""),CONCATENATE(VLOOKUP(N102,'[1]zawodnicy'!$A:$E,1,FALSE)," ",VLOOKUP(N102,'[1]zawodnicy'!$A:$E,2,FALSE)," ",VLOOKUP(N102,'[1]zawodnicy'!$A:$E,3,FALSE)," - ",VLOOKUP(N102,'[1]zawodnicy'!$A:$E,4,FALSE)),"")</f>
      </c>
      <c r="V101" s="52"/>
      <c r="W101" s="53"/>
      <c r="X101" s="72" t="str">
        <f>IF(SUM(AO98:AP98)=0,"",AP98&amp;":"&amp;AO98)</f>
        <v>3:21</v>
      </c>
      <c r="Y101" s="74" t="str">
        <f>IF(SUM(AO99:AP99)=0,"",AP99&amp;":"&amp;AO99)</f>
        <v>8:21</v>
      </c>
      <c r="Z101" s="165"/>
      <c r="AA101" s="149" t="str">
        <f>IF(SUM(AW100:AZ100)=0,"",BE100&amp;":"&amp;BF100)</f>
        <v>32:84</v>
      </c>
      <c r="AB101" s="76" t="str">
        <f>IF(SUM(AW100:AZ100)=0,"",BG100&amp;":"&amp;BH100)</f>
        <v>0:4</v>
      </c>
      <c r="AC101" s="76" t="str">
        <f>IF(SUM(AW100:AZ100)=0,"",BI100&amp;":"&amp;BJ100)</f>
        <v>0:2</v>
      </c>
      <c r="AD101" s="77">
        <f>IF(SUM(BI98:BI100)&gt;0,BK100,"")</f>
        <v>3</v>
      </c>
      <c r="AE101" s="2"/>
      <c r="AF101" s="13"/>
      <c r="AG101" s="13"/>
      <c r="BE101" s="21">
        <f>SUM(BE98:BE100)</f>
        <v>180</v>
      </c>
      <c r="BF101" s="21">
        <f>SUM(BF98:BF100)</f>
        <v>180</v>
      </c>
      <c r="BG101" s="21">
        <f>SUM(BG98:BG100)</f>
        <v>6</v>
      </c>
      <c r="BH101" s="21">
        <f>SUM(BH98:BH100)</f>
        <v>6</v>
      </c>
    </row>
    <row r="102" spans="1:64" ht="11.25" customHeight="1">
      <c r="A102" s="21"/>
      <c r="J102" s="21"/>
      <c r="K102" s="21"/>
      <c r="L102" s="21"/>
      <c r="N102" s="49" t="s">
        <v>48</v>
      </c>
      <c r="O102" s="50">
        <f>IF(O94&gt;0,(O94&amp;3)*1,"")</f>
        <v>63</v>
      </c>
      <c r="Q102" s="120"/>
      <c r="R102" s="120"/>
      <c r="S102" s="120"/>
      <c r="T102" s="40"/>
      <c r="U102" s="51" t="str">
        <f>IF(AND(N102&lt;&gt;"",N103=""),CONCATENATE(VLOOKUP(N102,'[1]zawodnicy'!$A:$E,1,FALSE)," ",VLOOKUP(N102,'[1]zawodnicy'!$A:$E,2,FALSE)," ",VLOOKUP(N102,'[1]zawodnicy'!$A:$E,3,FALSE)," - ",VLOOKUP(N102,'[1]zawodnicy'!$A:$E,4,FALSE)),"")</f>
        <v>R4587 Oliwia REICHEL - ZKB Maced Polanów</v>
      </c>
      <c r="V102" s="52"/>
      <c r="W102" s="53"/>
      <c r="X102" s="92" t="str">
        <f>IF(SUM(AQ98:AR98)=0,"",AR98&amp;":"&amp;AQ98)</f>
        <v>3:21</v>
      </c>
      <c r="Y102" s="45" t="str">
        <f>IF(SUM(AQ99:AR99)=0,"",AR99&amp;":"&amp;AQ99)</f>
        <v>18:21</v>
      </c>
      <c r="Z102" s="166"/>
      <c r="AA102" s="141"/>
      <c r="AB102" s="47"/>
      <c r="AC102" s="47"/>
      <c r="AD102" s="48"/>
      <c r="AE102" s="2"/>
      <c r="AF102" s="13"/>
      <c r="AG102" s="13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1.25" customHeight="1" thickBot="1">
      <c r="A103" s="2"/>
      <c r="J103" s="54"/>
      <c r="K103" s="54"/>
      <c r="L103" s="54"/>
      <c r="N103" s="55"/>
      <c r="O103" s="54"/>
      <c r="P103" s="54"/>
      <c r="Q103" s="2"/>
      <c r="R103" s="2"/>
      <c r="S103" s="2"/>
      <c r="T103" s="122"/>
      <c r="U103" s="123">
        <f>IF(N103&lt;&gt;"",CONCATENATE(VLOOKUP(N103,'[1]zawodnicy'!$A:$E,1,FALSE)," ",VLOOKUP(N103,'[1]zawodnicy'!$A:$E,2,FALSE)," ",VLOOKUP(N103,'[1]zawodnicy'!$A:$E,3,FALSE)," - ",VLOOKUP(N103,'[1]zawodnicy'!$A:$E,4,FALSE)),"")</f>
      </c>
      <c r="V103" s="124"/>
      <c r="W103" s="125"/>
      <c r="X103" s="126">
        <f>IF(SUM(AS98:AT98)=0,"",AT98&amp;":"&amp;AS98)</f>
      </c>
      <c r="Y103" s="127">
        <f>IF(SUM(AS99:AT99)=0,"",AT99&amp;":"&amp;AS99)</f>
      </c>
      <c r="Z103" s="128"/>
      <c r="AA103" s="167"/>
      <c r="AB103" s="129"/>
      <c r="AC103" s="129"/>
      <c r="AD103" s="130"/>
      <c r="AE103" s="11"/>
      <c r="AF103" s="13"/>
      <c r="AG103" s="13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ht="11.25" customHeight="1" thickBot="1"/>
    <row r="105" spans="14:33" ht="11.25" customHeight="1" thickBot="1">
      <c r="N105" s="12"/>
      <c r="O105" s="24">
        <v>7</v>
      </c>
      <c r="Q105" s="20" t="str">
        <f>"Grupa "&amp;O105&amp;"."</f>
        <v>Grupa 7.</v>
      </c>
      <c r="R105" s="20"/>
      <c r="S105" s="20"/>
      <c r="T105" s="25" t="s">
        <v>2</v>
      </c>
      <c r="U105" s="26" t="s">
        <v>3</v>
      </c>
      <c r="V105" s="27"/>
      <c r="W105" s="28"/>
      <c r="X105" s="25">
        <v>1</v>
      </c>
      <c r="Y105" s="30">
        <v>2</v>
      </c>
      <c r="Z105" s="131">
        <v>3</v>
      </c>
      <c r="AA105" s="132" t="s">
        <v>4</v>
      </c>
      <c r="AB105" s="34" t="s">
        <v>5</v>
      </c>
      <c r="AC105" s="34" t="s">
        <v>6</v>
      </c>
      <c r="AD105" s="133" t="s">
        <v>7</v>
      </c>
      <c r="AE105" s="2"/>
      <c r="AF105" s="13"/>
      <c r="AG105" s="13"/>
    </row>
    <row r="106" spans="10:46" ht="11.25" customHeight="1">
      <c r="J106" s="54"/>
      <c r="K106" s="54"/>
      <c r="L106" s="54"/>
      <c r="N106" s="37" t="s">
        <v>28</v>
      </c>
      <c r="Q106" s="38" t="s">
        <v>10</v>
      </c>
      <c r="R106" s="38"/>
      <c r="S106" s="39" t="s">
        <v>11</v>
      </c>
      <c r="T106" s="134">
        <v>1</v>
      </c>
      <c r="U106" s="41">
        <f>IF(AND(N107&lt;&gt;"",N108&lt;&gt;""),CONCATENATE(VLOOKUP(N107,'[1]zawodnicy'!$A:$E,1,FALSE)," ",VLOOKUP(N107,'[1]zawodnicy'!$A:$E,2,FALSE)," ",VLOOKUP(N107,'[1]zawodnicy'!$A:$E,3,FALSE)," - ",VLOOKUP(N107,'[1]zawodnicy'!$A:$E,4,FALSE)),"")</f>
      </c>
      <c r="V106" s="42"/>
      <c r="W106" s="43"/>
      <c r="X106" s="135"/>
      <c r="Y106" s="136" t="str">
        <f>IF(SUM(AO111:AP111)=0,"",AO111&amp;":"&amp;AP111)</f>
        <v>21:3</v>
      </c>
      <c r="Z106" s="137" t="str">
        <f>IF(SUM(AO109:AP109)=0,"",AO109&amp;":"&amp;AP109)</f>
        <v>21:8</v>
      </c>
      <c r="AA106" s="138" t="str">
        <f>IF(SUM(AY109:BB109)=0,"",BE109&amp;":"&amp;BF109)</f>
        <v>84:23</v>
      </c>
      <c r="AB106" s="139" t="str">
        <f>IF(SUM(AY109:BB109)=0,"",BG109&amp;":"&amp;BH109)</f>
        <v>4:0</v>
      </c>
      <c r="AC106" s="139" t="str">
        <f>IF(SUM(AY109:BB109)=0,"",BI109&amp;":"&amp;BJ109)</f>
        <v>2:0</v>
      </c>
      <c r="AD106" s="140">
        <f>IF(SUM(BI109:BI111)&gt;0,BK109,"")</f>
        <v>1</v>
      </c>
      <c r="AE106" s="2"/>
      <c r="AF106" s="13"/>
      <c r="AG106" s="13"/>
      <c r="AH106" s="15"/>
      <c r="AI106" s="36" t="s">
        <v>8</v>
      </c>
      <c r="AJ106" s="36"/>
      <c r="AK106" s="36"/>
      <c r="AL106" s="36"/>
      <c r="AM106" s="36"/>
      <c r="AN106" s="36"/>
      <c r="AO106" s="36" t="s">
        <v>9</v>
      </c>
      <c r="AP106" s="36"/>
      <c r="AQ106" s="36"/>
      <c r="AR106" s="36"/>
      <c r="AS106" s="36"/>
      <c r="AT106" s="36"/>
    </row>
    <row r="107" spans="9:60" ht="11.25" customHeight="1" thickBot="1">
      <c r="I107" s="2" t="str">
        <f>"1"&amp;O105&amp;N106</f>
        <v>17pojedyncza dziewcząt</v>
      </c>
      <c r="J107" s="11" t="str">
        <f>IF(AD106="","",IF(AD106=1,N107,IF(AD109=1,N110,IF(AD112=1,N113,""))))</f>
        <v>O4640</v>
      </c>
      <c r="K107" s="11">
        <f>IF(AD106="","",IF(AD106=1,N108,IF(AD109=1,N111,IF(AD112=1,N114,""))))</f>
        <v>0</v>
      </c>
      <c r="L107" s="11"/>
      <c r="N107" s="49" t="s">
        <v>49</v>
      </c>
      <c r="O107" s="50">
        <f>IF(O105&gt;0,(O105&amp;1)*1,"")</f>
        <v>71</v>
      </c>
      <c r="Q107" s="38"/>
      <c r="R107" s="38"/>
      <c r="S107" s="39"/>
      <c r="T107" s="40"/>
      <c r="U107" s="51" t="str">
        <f>IF(AND(N107&lt;&gt;"",N108=""),CONCATENATE(VLOOKUP(N107,'[1]zawodnicy'!$A:$E,1,FALSE)," ",VLOOKUP(N107,'[1]zawodnicy'!$A:$E,2,FALSE)," ",VLOOKUP(N107,'[1]zawodnicy'!$A:$E,3,FALSE)," - ",VLOOKUP(N107,'[1]zawodnicy'!$A:$E,4,FALSE)),"")</f>
        <v>O4640 Klaudia OSTROWSKA - MKB Lednik Miastko</v>
      </c>
      <c r="V107" s="52"/>
      <c r="W107" s="53"/>
      <c r="X107" s="44"/>
      <c r="Y107" s="45" t="str">
        <f>IF(SUM(AQ111:AR111)=0,"",AQ111&amp;":"&amp;AR111)</f>
        <v>21:5</v>
      </c>
      <c r="Z107" s="94" t="str">
        <f>IF(SUM(AQ109:AR109)=0,"",AQ109&amp;":"&amp;AR109)</f>
        <v>21:7</v>
      </c>
      <c r="AA107" s="141"/>
      <c r="AB107" s="47"/>
      <c r="AC107" s="47"/>
      <c r="AD107" s="48"/>
      <c r="AE107" s="2"/>
      <c r="AF107" s="13"/>
      <c r="AG107" s="13"/>
      <c r="AH107" s="15"/>
      <c r="BE107" s="21">
        <f>SUM(BE109:BE111)</f>
        <v>168</v>
      </c>
      <c r="BF107" s="21">
        <f>SUM(BF109:BF111)</f>
        <v>168</v>
      </c>
      <c r="BG107" s="21">
        <f>SUM(BG109:BG111)</f>
        <v>6</v>
      </c>
      <c r="BH107" s="21">
        <f>SUM(BH109:BH111)</f>
        <v>6</v>
      </c>
    </row>
    <row r="108" spans="10:64" ht="15.75" customHeight="1" thickBot="1">
      <c r="J108" s="11"/>
      <c r="K108" s="54"/>
      <c r="L108" s="54"/>
      <c r="N108" s="55"/>
      <c r="O108" s="54"/>
      <c r="P108" s="54"/>
      <c r="Q108" s="38"/>
      <c r="R108" s="38"/>
      <c r="S108" s="39"/>
      <c r="T108" s="56"/>
      <c r="U108" s="57">
        <f>IF(N108&lt;&gt;"",CONCATENATE(VLOOKUP(N108,'[1]zawodnicy'!$A:$E,1,FALSE)," ",VLOOKUP(N108,'[1]zawodnicy'!$A:$E,2,FALSE)," ",VLOOKUP(N108,'[1]zawodnicy'!$A:$E,3,FALSE)," - ",VLOOKUP(N108,'[1]zawodnicy'!$A:$E,4,FALSE)),"")</f>
      </c>
      <c r="V108" s="58"/>
      <c r="W108" s="59"/>
      <c r="X108" s="44"/>
      <c r="Y108" s="60">
        <f>IF(SUM(AS111:AT111)=0,"",AS111&amp;":"&amp;AT111)</f>
      </c>
      <c r="Z108" s="104">
        <f>IF(SUM(AS109:AT109)=0,"",AS109&amp;":"&amp;AT109)</f>
      </c>
      <c r="AA108" s="142"/>
      <c r="AB108" s="143"/>
      <c r="AC108" s="143"/>
      <c r="AD108" s="144"/>
      <c r="AE108" s="2"/>
      <c r="AF108" s="13"/>
      <c r="AG108" s="13"/>
      <c r="AH108" s="15"/>
      <c r="AI108" s="145" t="s">
        <v>13</v>
      </c>
      <c r="AJ108" s="146"/>
      <c r="AK108" s="65" t="s">
        <v>14</v>
      </c>
      <c r="AL108" s="146"/>
      <c r="AM108" s="65" t="s">
        <v>15</v>
      </c>
      <c r="AN108" s="147"/>
      <c r="AO108" s="145" t="s">
        <v>13</v>
      </c>
      <c r="AP108" s="146"/>
      <c r="AQ108" s="65" t="s">
        <v>14</v>
      </c>
      <c r="AR108" s="146"/>
      <c r="AS108" s="65" t="s">
        <v>15</v>
      </c>
      <c r="AT108" s="146"/>
      <c r="AU108" s="13"/>
      <c r="AV108" s="13"/>
      <c r="AW108" s="145">
        <v>1</v>
      </c>
      <c r="AX108" s="146"/>
      <c r="AY108" s="65">
        <v>2</v>
      </c>
      <c r="AZ108" s="146"/>
      <c r="BA108" s="65">
        <v>3</v>
      </c>
      <c r="BB108" s="147"/>
      <c r="BE108" s="145" t="s">
        <v>4</v>
      </c>
      <c r="BF108" s="147"/>
      <c r="BG108" s="145" t="s">
        <v>5</v>
      </c>
      <c r="BH108" s="147"/>
      <c r="BI108" s="145" t="s">
        <v>6</v>
      </c>
      <c r="BJ108" s="147"/>
      <c r="BK108" s="66" t="s">
        <v>7</v>
      </c>
      <c r="BL108" s="22">
        <f>SUM(BL109:BL111)</f>
        <v>-4.4072818311535755E-17</v>
      </c>
    </row>
    <row r="109" spans="1:64" ht="11.25" customHeight="1">
      <c r="A109" s="21">
        <f>S109</f>
        <v>9</v>
      </c>
      <c r="B109" s="2" t="str">
        <f>IF(N107="","",N107)</f>
        <v>O4640</v>
      </c>
      <c r="C109" s="2">
        <f>IF(N108="","",N108)</f>
      </c>
      <c r="D109" s="2" t="str">
        <f>IF(N113="","",N113)</f>
        <v>K5173</v>
      </c>
      <c r="E109" s="2">
        <f>IF(N114="","",N114)</f>
      </c>
      <c r="I109" s="2" t="str">
        <f>"2"&amp;O105&amp;N106</f>
        <v>27pojedyncza dziewcząt</v>
      </c>
      <c r="J109" s="11" t="str">
        <f>IF(AD109="","",IF(AD106=2,N107,IF(AD109=2,N110,IF(AD112=2,N113,""))))</f>
        <v>K5173</v>
      </c>
      <c r="K109" s="11">
        <f>IF(AD109="","",IF(AD106=2,N108,IF(AD109=2,N111,IF(AD112=2,N114,""))))</f>
        <v>0</v>
      </c>
      <c r="M109" s="67" t="str">
        <f>N106</f>
        <v>pojedyncza dziewcząt</v>
      </c>
      <c r="O109" s="54"/>
      <c r="P109" s="54"/>
      <c r="Q109" s="68">
        <f>IF(AU109&gt;0,"",IF(A109=0,"",IF(VLOOKUP(A109,'[1]plan gier'!A:S,19,FALSE)="","",VLOOKUP(A109,'[1]plan gier'!A:S,19,FALSE))))</f>
      </c>
      <c r="R109" s="69" t="s">
        <v>16</v>
      </c>
      <c r="S109" s="148">
        <v>9</v>
      </c>
      <c r="T109" s="71">
        <v>2</v>
      </c>
      <c r="U109" s="51">
        <f>IF(AND(N110&lt;&gt;"",N111&lt;&gt;""),CONCATENATE(VLOOKUP(N110,'[1]zawodnicy'!$A:$E,1,FALSE)," ",VLOOKUP(N110,'[1]zawodnicy'!$A:$E,2,FALSE)," ",VLOOKUP(N110,'[1]zawodnicy'!$A:$E,3,FALSE)," - ",VLOOKUP(N110,'[1]zawodnicy'!$A:$E,4,FALSE)),"")</f>
      </c>
      <c r="V109" s="52"/>
      <c r="W109" s="53"/>
      <c r="X109" s="72" t="str">
        <f>IF(SUM(AO111:AP111)=0,"",AP111&amp;":"&amp;AO111)</f>
        <v>3:21</v>
      </c>
      <c r="Y109" s="108"/>
      <c r="Z109" s="75" t="str">
        <f>IF(SUM(AO110:AP110)=0,"",AO110&amp;":"&amp;AP110)</f>
        <v>10:21</v>
      </c>
      <c r="AA109" s="149" t="str">
        <f>IF(SUM(AW110:AX110,BA110:BB110)=0,"",BE110&amp;":"&amp;BF110)</f>
        <v>27:84</v>
      </c>
      <c r="AB109" s="76" t="str">
        <f>IF(SUM(AW110:AX110,BA110:BB110)=0,"",BG110&amp;":"&amp;BH110)</f>
        <v>0:4</v>
      </c>
      <c r="AC109" s="76" t="str">
        <f>IF(SUM(AW110:AX110,BA110:BB110)=0,"",BI110&amp;":"&amp;BJ110)</f>
        <v>0:2</v>
      </c>
      <c r="AD109" s="77">
        <f>IF(SUM(BI109:BI111)&gt;0,BK110,"")</f>
        <v>3</v>
      </c>
      <c r="AE109" s="2"/>
      <c r="AF109" s="13"/>
      <c r="AG109" s="13"/>
      <c r="AH109" s="69" t="s">
        <v>16</v>
      </c>
      <c r="AI109" s="80">
        <f>IF(ISBLANK(S109),"",VLOOKUP(S109,'[1]plan gier'!$X:$AN,12,FALSE))</f>
        <v>21</v>
      </c>
      <c r="AJ109" s="81">
        <f>IF(ISBLANK(S109),"",VLOOKUP(S109,'[1]plan gier'!$X:$AN,13,FALSE))</f>
        <v>8</v>
      </c>
      <c r="AK109" s="81">
        <f>IF(ISBLANK(S109),"",VLOOKUP(S109,'[1]plan gier'!$X:$AN,14,FALSE))</f>
        <v>21</v>
      </c>
      <c r="AL109" s="81">
        <f>IF(ISBLANK(S109),"",VLOOKUP(S109,'[1]plan gier'!$X:$AN,15,FALSE))</f>
        <v>7</v>
      </c>
      <c r="AM109" s="81">
        <f>IF(ISBLANK(S109),"",VLOOKUP(S109,'[1]plan gier'!$X:$AN,16,FALSE))</f>
        <v>0</v>
      </c>
      <c r="AN109" s="81">
        <f>IF(ISBLANK(S109),"",VLOOKUP(S109,'[1]plan gier'!$X:$AN,17,FALSE))</f>
        <v>0</v>
      </c>
      <c r="AO109" s="150">
        <f aca="true" t="shared" si="11" ref="AO109:AT111">IF(AI109="",0,AI109)</f>
        <v>21</v>
      </c>
      <c r="AP109" s="79">
        <f t="shared" si="11"/>
        <v>8</v>
      </c>
      <c r="AQ109" s="151">
        <f t="shared" si="11"/>
        <v>21</v>
      </c>
      <c r="AR109" s="79">
        <f t="shared" si="11"/>
        <v>7</v>
      </c>
      <c r="AS109" s="151">
        <f t="shared" si="11"/>
        <v>0</v>
      </c>
      <c r="AT109" s="79">
        <f t="shared" si="11"/>
        <v>0</v>
      </c>
      <c r="AU109" s="152">
        <f>SUM(AO109:AT109)</f>
        <v>57</v>
      </c>
      <c r="AV109" s="14">
        <v>1</v>
      </c>
      <c r="AW109" s="153"/>
      <c r="AX109" s="154"/>
      <c r="AY109" s="81">
        <f>IF(AI111&gt;AJ111,1,0)+IF(AK111&gt;AL111,1,0)+IF(AM111&gt;AN111,1,0)</f>
        <v>2</v>
      </c>
      <c r="AZ109" s="81">
        <f>AW110</f>
        <v>0</v>
      </c>
      <c r="BA109" s="81">
        <f>IF(AI109&gt;AJ109,1,0)+IF(AK109&gt;AL109,1,0)+IF(AM109&gt;AN109,1,0)</f>
        <v>2</v>
      </c>
      <c r="BB109" s="82">
        <f>AW111</f>
        <v>0</v>
      </c>
      <c r="BE109" s="80">
        <f>AO109+AQ109+AS109+AO111+AQ111+AS111</f>
        <v>84</v>
      </c>
      <c r="BF109" s="82">
        <f>AP109+AR109+AT109+AP111+AR111+AT111</f>
        <v>23</v>
      </c>
      <c r="BG109" s="80">
        <f>AY109+BA109</f>
        <v>4</v>
      </c>
      <c r="BH109" s="82">
        <f>AZ109+BB109</f>
        <v>0</v>
      </c>
      <c r="BI109" s="80">
        <f>IF(AY109&gt;AZ109,1,0)+IF(BA109&gt;BB109,1,0)</f>
        <v>2</v>
      </c>
      <c r="BJ109" s="87">
        <f>IF(AZ109&gt;AY109,1,0)+IF(BB109&gt;BA109,1,0)</f>
        <v>0</v>
      </c>
      <c r="BK109" s="155">
        <f>IF(BI109+BJ109=0,"",IF(BL109=MAX(BL109:BL111),1,IF(BL109=MIN(BL109:BL111),3,2)))</f>
        <v>1</v>
      </c>
      <c r="BL109" s="22">
        <f>IF(BI109+BJ109&lt;&gt;0,BI109-BJ109+(BG109-BH109)/100+(BE109-BF109)/10000,-2)</f>
        <v>2.0461</v>
      </c>
    </row>
    <row r="110" spans="1:64" ht="11.25" customHeight="1">
      <c r="A110" s="21">
        <f>S110</f>
        <v>31</v>
      </c>
      <c r="B110" s="2" t="str">
        <f>IF(N110="","",N110)</f>
        <v>M4631</v>
      </c>
      <c r="C110" s="2">
        <f>IF(N111="","",N111)</f>
      </c>
      <c r="D110" s="2" t="str">
        <f>IF(N113="","",N113)</f>
        <v>K5173</v>
      </c>
      <c r="E110" s="2">
        <f>IF(N114="","",N114)</f>
      </c>
      <c r="J110" s="11"/>
      <c r="K110" s="21"/>
      <c r="M110" s="67" t="str">
        <f>N106</f>
        <v>pojedyncza dziewcząt</v>
      </c>
      <c r="N110" s="49" t="s">
        <v>50</v>
      </c>
      <c r="O110" s="50">
        <f>IF(O105&gt;0,(O105&amp;2)*1,"")</f>
        <v>72</v>
      </c>
      <c r="Q110" s="68">
        <f>IF(AU110&gt;0,"",IF(A110=0,"",IF(VLOOKUP(A110,'[1]plan gier'!A:S,19,FALSE)="","",VLOOKUP(A110,'[1]plan gier'!A:S,19,FALSE))))</f>
      </c>
      <c r="R110" s="69" t="s">
        <v>20</v>
      </c>
      <c r="S110" s="148">
        <v>31</v>
      </c>
      <c r="T110" s="40"/>
      <c r="U110" s="51" t="str">
        <f>IF(AND(N110&lt;&gt;"",N111=""),CONCATENATE(VLOOKUP(N110,'[1]zawodnicy'!$A:$E,1,FALSE)," ",VLOOKUP(N110,'[1]zawodnicy'!$A:$E,2,FALSE)," ",VLOOKUP(N110,'[1]zawodnicy'!$A:$E,3,FALSE)," - ",VLOOKUP(N110,'[1]zawodnicy'!$A:$E,4,FALSE)),"")</f>
        <v>M4631 Agata MIELEWCZYK - ULKS U-2 Lotka Bytów</v>
      </c>
      <c r="V110" s="52"/>
      <c r="W110" s="53"/>
      <c r="X110" s="92" t="str">
        <f>IF(SUM(AQ111:AR111)=0,"",AR111&amp;":"&amp;AQ111)</f>
        <v>5:21</v>
      </c>
      <c r="Y110" s="118"/>
      <c r="Z110" s="94" t="str">
        <f>IF(SUM(AQ110:AR110)=0,"",AQ110&amp;":"&amp;AR110)</f>
        <v>9:21</v>
      </c>
      <c r="AA110" s="141"/>
      <c r="AB110" s="47"/>
      <c r="AC110" s="47"/>
      <c r="AD110" s="48"/>
      <c r="AE110" s="2"/>
      <c r="AF110" s="13"/>
      <c r="AG110" s="13"/>
      <c r="AH110" s="69" t="s">
        <v>20</v>
      </c>
      <c r="AI110" s="95">
        <f>IF(ISBLANK(S110),"",VLOOKUP(S110,'[1]plan gier'!$X:$AN,12,FALSE))</f>
        <v>10</v>
      </c>
      <c r="AJ110" s="96">
        <f>IF(ISBLANK(S110),"",VLOOKUP(S110,'[1]plan gier'!$X:$AN,13,FALSE))</f>
        <v>21</v>
      </c>
      <c r="AK110" s="96">
        <f>IF(ISBLANK(S110),"",VLOOKUP(S110,'[1]plan gier'!$X:$AN,14,FALSE))</f>
        <v>9</v>
      </c>
      <c r="AL110" s="96">
        <f>IF(ISBLANK(S110),"",VLOOKUP(S110,'[1]plan gier'!$X:$AN,15,FALSE))</f>
        <v>21</v>
      </c>
      <c r="AM110" s="96">
        <f>IF(ISBLANK(S110),"",VLOOKUP(S110,'[1]plan gier'!$X:$AN,16,FALSE))</f>
        <v>0</v>
      </c>
      <c r="AN110" s="96">
        <f>IF(ISBLANK(S110),"",VLOOKUP(S110,'[1]plan gier'!$X:$AN,17,FALSE))</f>
        <v>0</v>
      </c>
      <c r="AO110" s="156">
        <f t="shared" si="11"/>
        <v>10</v>
      </c>
      <c r="AP110" s="96">
        <f t="shared" si="11"/>
        <v>21</v>
      </c>
      <c r="AQ110" s="157">
        <f t="shared" si="11"/>
        <v>9</v>
      </c>
      <c r="AR110" s="96">
        <f t="shared" si="11"/>
        <v>21</v>
      </c>
      <c r="AS110" s="157">
        <f t="shared" si="11"/>
        <v>0</v>
      </c>
      <c r="AT110" s="96">
        <f t="shared" si="11"/>
        <v>0</v>
      </c>
      <c r="AU110" s="152">
        <f>SUM(AO110:AT110)</f>
        <v>61</v>
      </c>
      <c r="AV110" s="14">
        <v>2</v>
      </c>
      <c r="AW110" s="95">
        <f>IF(AI111&lt;AJ111,1,0)+IF(AK111&lt;AL111,1,0)+IF(AM111&lt;AN111,1,0)</f>
        <v>0</v>
      </c>
      <c r="AX110" s="96">
        <f>AY109</f>
        <v>2</v>
      </c>
      <c r="AY110" s="158"/>
      <c r="AZ110" s="159"/>
      <c r="BA110" s="96">
        <f>IF(AI110&gt;AJ110,1,0)+IF(AK110&gt;AL110,1,0)+IF(AM110&gt;AN110,1,0)</f>
        <v>0</v>
      </c>
      <c r="BB110" s="97">
        <f>AY111</f>
        <v>2</v>
      </c>
      <c r="BE110" s="95">
        <f>AO110+AQ110+AS110+AP111+AR111+AT111</f>
        <v>27</v>
      </c>
      <c r="BF110" s="97">
        <f>AP110+AR110+AT110+AO111+AQ111+AS111</f>
        <v>84</v>
      </c>
      <c r="BG110" s="95">
        <f>AW110+BA110</f>
        <v>0</v>
      </c>
      <c r="BH110" s="97">
        <f>AX110+BB110</f>
        <v>4</v>
      </c>
      <c r="BI110" s="95">
        <f>IF(AW110&gt;AX110,1,0)+IF(BA110&gt;BB110,1,0)</f>
        <v>0</v>
      </c>
      <c r="BJ110" s="101">
        <f>IF(AX110&gt;AW110,1,0)+IF(BB110&gt;BA110,1,0)</f>
        <v>2</v>
      </c>
      <c r="BK110" s="102">
        <f>IF(BI110+BJ110=0,"",IF(BL110=MAX(BL109:BL111),1,IF(BL110=MIN(BL109:BL111),3,2)))</f>
        <v>3</v>
      </c>
      <c r="BL110" s="22">
        <f>IF(BI110+BJ110&lt;&gt;0,BI110-BJ110+(BG110-BH110)/100+(BE110-BF110)/10000,-2)</f>
        <v>-2.0457</v>
      </c>
    </row>
    <row r="111" spans="1:64" ht="11.25" customHeight="1" thickBot="1">
      <c r="A111" s="21">
        <f>S111</f>
        <v>63</v>
      </c>
      <c r="B111" s="2" t="str">
        <f>IF(N107="","",N107)</f>
        <v>O4640</v>
      </c>
      <c r="C111" s="2">
        <f>IF(N108="","",N108)</f>
      </c>
      <c r="D111" s="2" t="str">
        <f>IF(N110="","",N110)</f>
        <v>M4631</v>
      </c>
      <c r="E111" s="2">
        <f>IF(N111="","",N111)</f>
      </c>
      <c r="I111" s="2" t="str">
        <f>"3"&amp;O105&amp;N106</f>
        <v>37pojedyncza dziewcząt</v>
      </c>
      <c r="J111" s="11" t="str">
        <f>IF(AD112="","",IF(AD106=3,N107,IF(AD109=3,N110,IF(AD112=3,N113,""))))</f>
        <v>M4631</v>
      </c>
      <c r="K111" s="11">
        <f>IF(AD112="","",IF(AD106=3,N108,IF(AD109=3,N111,IF(AD112=3,N114,""))))</f>
        <v>0</v>
      </c>
      <c r="M111" s="67" t="str">
        <f>N106</f>
        <v>pojedyncza dziewcząt</v>
      </c>
      <c r="N111" s="55"/>
      <c r="O111" s="54"/>
      <c r="P111" s="54"/>
      <c r="Q111" s="68">
        <f>IF(AU111&gt;0,"",IF(A111=0,"",IF(VLOOKUP(A111,'[1]plan gier'!A:S,19,FALSE)="","",VLOOKUP(A111,'[1]plan gier'!A:S,19,FALSE))))</f>
      </c>
      <c r="R111" s="160" t="s">
        <v>23</v>
      </c>
      <c r="S111" s="148">
        <v>63</v>
      </c>
      <c r="T111" s="56"/>
      <c r="U111" s="57">
        <f>IF(N111&lt;&gt;"",CONCATENATE(VLOOKUP(N111,'[1]zawodnicy'!$A:$E,1,FALSE)," ",VLOOKUP(N111,'[1]zawodnicy'!$A:$E,2,FALSE)," ",VLOOKUP(N111,'[1]zawodnicy'!$A:$E,3,FALSE)," - ",VLOOKUP(N111,'[1]zawodnicy'!$A:$E,4,FALSE)),"")</f>
      </c>
      <c r="V111" s="58"/>
      <c r="W111" s="59"/>
      <c r="X111" s="103">
        <f>IF(SUM(AS111:AT111)=0,"",AT111&amp;":"&amp;AS111)</f>
      </c>
      <c r="Y111" s="118"/>
      <c r="Z111" s="104">
        <f>IF(SUM(AS110:AT110)=0,"",AS110&amp;":"&amp;AT110)</f>
      </c>
      <c r="AA111" s="142"/>
      <c r="AB111" s="143"/>
      <c r="AC111" s="143"/>
      <c r="AD111" s="144"/>
      <c r="AE111" s="2"/>
      <c r="AF111" s="13"/>
      <c r="AG111" s="13"/>
      <c r="AH111" s="160" t="s">
        <v>23</v>
      </c>
      <c r="AI111" s="114">
        <f>IF(ISBLANK(S111),"",VLOOKUP(S111,'[1]plan gier'!$X:$AN,12,FALSE))</f>
        <v>21</v>
      </c>
      <c r="AJ111" s="111">
        <f>IF(ISBLANK(S111),"",VLOOKUP(S111,'[1]plan gier'!$X:$AN,13,FALSE))</f>
        <v>3</v>
      </c>
      <c r="AK111" s="111">
        <f>IF(ISBLANK(S111),"",VLOOKUP(S111,'[1]plan gier'!$X:$AN,14,FALSE))</f>
        <v>21</v>
      </c>
      <c r="AL111" s="111">
        <f>IF(ISBLANK(S111),"",VLOOKUP(S111,'[1]plan gier'!$X:$AN,15,FALSE))</f>
        <v>5</v>
      </c>
      <c r="AM111" s="111">
        <f>IF(ISBLANK(S111),"",VLOOKUP(S111,'[1]plan gier'!$X:$AN,16,FALSE))</f>
        <v>0</v>
      </c>
      <c r="AN111" s="111">
        <f>IF(ISBLANK(S111),"",VLOOKUP(S111,'[1]plan gier'!$X:$AN,17,FALSE))</f>
        <v>0</v>
      </c>
      <c r="AO111" s="161">
        <f t="shared" si="11"/>
        <v>21</v>
      </c>
      <c r="AP111" s="111">
        <f t="shared" si="11"/>
        <v>3</v>
      </c>
      <c r="AQ111" s="162">
        <f t="shared" si="11"/>
        <v>21</v>
      </c>
      <c r="AR111" s="111">
        <f t="shared" si="11"/>
        <v>5</v>
      </c>
      <c r="AS111" s="162">
        <f t="shared" si="11"/>
        <v>0</v>
      </c>
      <c r="AT111" s="111">
        <f t="shared" si="11"/>
        <v>0</v>
      </c>
      <c r="AU111" s="152">
        <f>SUM(AO111:AT111)</f>
        <v>50</v>
      </c>
      <c r="AV111" s="14">
        <v>3</v>
      </c>
      <c r="AW111" s="114">
        <f>IF(AI109&lt;AJ109,1,0)+IF(AK109&lt;AL109,1,0)+IF(AM109&lt;AN109,1,0)</f>
        <v>0</v>
      </c>
      <c r="AX111" s="111">
        <f>BA109</f>
        <v>2</v>
      </c>
      <c r="AY111" s="111">
        <f>IF(AI110&lt;AJ110,1,0)+IF(AK110&lt;AL110,1,0)+IF(AM110&lt;AN110,1,0)</f>
        <v>2</v>
      </c>
      <c r="AZ111" s="111">
        <f>BA110</f>
        <v>0</v>
      </c>
      <c r="BA111" s="163"/>
      <c r="BB111" s="164"/>
      <c r="BE111" s="114">
        <f>AP109+AR109+AT109+AP110+AR110+AT110</f>
        <v>57</v>
      </c>
      <c r="BF111" s="116">
        <f>AO109+AQ109+AS109+AO110+AQ110+AS110</f>
        <v>61</v>
      </c>
      <c r="BG111" s="114">
        <f>AW111+AY111</f>
        <v>2</v>
      </c>
      <c r="BH111" s="116">
        <f>AX111+AZ111</f>
        <v>2</v>
      </c>
      <c r="BI111" s="114">
        <f>IF(AW111&gt;AX111,1,0)+IF(AY111&gt;AZ111,1,0)</f>
        <v>1</v>
      </c>
      <c r="BJ111" s="115">
        <f>IF(AX111&gt;AW111,1,0)+IF(AZ111&gt;AY111,1,0)</f>
        <v>1</v>
      </c>
      <c r="BK111" s="117">
        <f>IF(BI111+BJ111=0,"",IF(BL111=MAX(BL109:BL111),1,IF(BL111=MIN(BL109:BL111),3,2)))</f>
        <v>2</v>
      </c>
      <c r="BL111" s="22">
        <f>IF(BI111+BJ111&lt;&gt;0,BI111-BJ111+(BG111-BH111)/100+(BE111-BF111)/10000,-2)</f>
        <v>-0.0004</v>
      </c>
    </row>
    <row r="112" spans="1:60" ht="11.25" customHeight="1">
      <c r="A112" s="2"/>
      <c r="J112" s="54"/>
      <c r="K112" s="54"/>
      <c r="L112" s="54"/>
      <c r="O112" s="54"/>
      <c r="P112" s="54"/>
      <c r="Q112" s="2"/>
      <c r="R112" s="2"/>
      <c r="S112" s="2"/>
      <c r="T112" s="71">
        <v>3</v>
      </c>
      <c r="U112" s="51">
        <f>IF(AND(N113&lt;&gt;"",N114&lt;&gt;""),CONCATENATE(VLOOKUP(N113,'[1]zawodnicy'!$A:$E,1,FALSE)," ",VLOOKUP(N113,'[1]zawodnicy'!$A:$E,2,FALSE)," ",VLOOKUP(N113,'[1]zawodnicy'!$A:$E,3,FALSE)," - ",VLOOKUP(N113,'[1]zawodnicy'!$A:$E,4,FALSE)),"")</f>
      </c>
      <c r="V112" s="52"/>
      <c r="W112" s="53"/>
      <c r="X112" s="72" t="str">
        <f>IF(SUM(AO109:AP109)=0,"",AP109&amp;":"&amp;AO109)</f>
        <v>8:21</v>
      </c>
      <c r="Y112" s="74" t="str">
        <f>IF(SUM(AO110:AP110)=0,"",AP110&amp;":"&amp;AO110)</f>
        <v>21:10</v>
      </c>
      <c r="Z112" s="165"/>
      <c r="AA112" s="149" t="str">
        <f>IF(SUM(AW111:AZ111)=0,"",BE111&amp;":"&amp;BF111)</f>
        <v>57:61</v>
      </c>
      <c r="AB112" s="76" t="str">
        <f>IF(SUM(AW111:AZ111)=0,"",BG111&amp;":"&amp;BH111)</f>
        <v>2:2</v>
      </c>
      <c r="AC112" s="76" t="str">
        <f>IF(SUM(AW111:AZ111)=0,"",BI111&amp;":"&amp;BJ111)</f>
        <v>1:1</v>
      </c>
      <c r="AD112" s="77">
        <f>IF(SUM(BI109:BI111)&gt;0,BK111,"")</f>
        <v>2</v>
      </c>
      <c r="AE112" s="2"/>
      <c r="AF112" s="13"/>
      <c r="AG112" s="13"/>
      <c r="BE112" s="21">
        <f>SUM(BE109:BE111)</f>
        <v>168</v>
      </c>
      <c r="BF112" s="21">
        <f>SUM(BF109:BF111)</f>
        <v>168</v>
      </c>
      <c r="BG112" s="21">
        <f>SUM(BG109:BG111)</f>
        <v>6</v>
      </c>
      <c r="BH112" s="21">
        <f>SUM(BH109:BH111)</f>
        <v>6</v>
      </c>
    </row>
    <row r="113" spans="1:64" ht="11.25" customHeight="1">
      <c r="A113" s="21"/>
      <c r="J113" s="21"/>
      <c r="K113" s="21"/>
      <c r="L113" s="21"/>
      <c r="N113" s="49" t="s">
        <v>51</v>
      </c>
      <c r="O113" s="50">
        <f>IF(O105&gt;0,(O105&amp;3)*1,"")</f>
        <v>73</v>
      </c>
      <c r="Q113" s="120"/>
      <c r="R113" s="120"/>
      <c r="S113" s="120"/>
      <c r="T113" s="40"/>
      <c r="U113" s="51" t="str">
        <f>IF(AND(N113&lt;&gt;"",N114=""),CONCATENATE(VLOOKUP(N113,'[1]zawodnicy'!$A:$E,1,FALSE)," ",VLOOKUP(N113,'[1]zawodnicy'!$A:$E,2,FALSE)," ",VLOOKUP(N113,'[1]zawodnicy'!$A:$E,3,FALSE)," - ",VLOOKUP(N113,'[1]zawodnicy'!$A:$E,4,FALSE)),"")</f>
        <v>K5173 Patrycja KUSZMAR - UKS Kometa Sianów</v>
      </c>
      <c r="V113" s="52"/>
      <c r="W113" s="53"/>
      <c r="X113" s="92" t="str">
        <f>IF(SUM(AQ109:AR109)=0,"",AR109&amp;":"&amp;AQ109)</f>
        <v>7:21</v>
      </c>
      <c r="Y113" s="45" t="str">
        <f>IF(SUM(AQ110:AR110)=0,"",AR110&amp;":"&amp;AQ110)</f>
        <v>21:9</v>
      </c>
      <c r="Z113" s="166"/>
      <c r="AA113" s="141"/>
      <c r="AB113" s="47"/>
      <c r="AC113" s="47"/>
      <c r="AD113" s="48"/>
      <c r="AE113" s="2"/>
      <c r="AF113" s="13"/>
      <c r="AG113" s="13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1.25" customHeight="1" thickBot="1">
      <c r="A114" s="2"/>
      <c r="J114" s="54"/>
      <c r="K114" s="54"/>
      <c r="L114" s="54"/>
      <c r="N114" s="55"/>
      <c r="O114" s="54"/>
      <c r="P114" s="54"/>
      <c r="Q114" s="2"/>
      <c r="R114" s="2"/>
      <c r="S114" s="2"/>
      <c r="T114" s="122"/>
      <c r="U114" s="123">
        <f>IF(N114&lt;&gt;"",CONCATENATE(VLOOKUP(N114,'[1]zawodnicy'!$A:$E,1,FALSE)," ",VLOOKUP(N114,'[1]zawodnicy'!$A:$E,2,FALSE)," ",VLOOKUP(N114,'[1]zawodnicy'!$A:$E,3,FALSE)," - ",VLOOKUP(N114,'[1]zawodnicy'!$A:$E,4,FALSE)),"")</f>
      </c>
      <c r="V114" s="124"/>
      <c r="W114" s="125"/>
      <c r="X114" s="126">
        <f>IF(SUM(AS109:AT109)=0,"",AT109&amp;":"&amp;AS109)</f>
      </c>
      <c r="Y114" s="127">
        <f>IF(SUM(AS110:AT110)=0,"",AT110&amp;":"&amp;AS110)</f>
      </c>
      <c r="Z114" s="128"/>
      <c r="AA114" s="167"/>
      <c r="AB114" s="129"/>
      <c r="AC114" s="129"/>
      <c r="AD114" s="130"/>
      <c r="AE114" s="11"/>
      <c r="AF114" s="13"/>
      <c r="AG114" s="13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6" spans="10:64" ht="11.25" customHeight="1">
      <c r="J116" s="2"/>
      <c r="K116" s="2"/>
      <c r="L116" s="2"/>
      <c r="M116" s="168"/>
      <c r="N116" s="197">
        <v>1</v>
      </c>
      <c r="O116" s="198">
        <v>7</v>
      </c>
      <c r="P116" s="170"/>
      <c r="Q116" s="1"/>
      <c r="R116" s="1"/>
      <c r="S116" s="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0:64" ht="11.25" customHeight="1">
      <c r="J117" s="2"/>
      <c r="K117" s="2"/>
      <c r="L117" s="2"/>
      <c r="N117" s="173" t="s">
        <v>28</v>
      </c>
      <c r="P117" s="170"/>
      <c r="Q117" s="1"/>
      <c r="R117" s="1"/>
      <c r="S117" s="1"/>
      <c r="T117" s="1"/>
      <c r="U117" s="174"/>
      <c r="V117" s="175"/>
      <c r="W117" s="175"/>
      <c r="X117" s="175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1.25" customHeight="1">
      <c r="A118" s="176">
        <f>W118</f>
        <v>0</v>
      </c>
      <c r="B118" s="2" t="str">
        <f>IF(TYPE(T118)=16,"",T118)</f>
        <v>D4545</v>
      </c>
      <c r="D118" s="2">
        <f>IF(TYPE(T119)=16,"",T119)</f>
      </c>
      <c r="F118" s="2" t="str">
        <f>IF(A118=0,IF(AND(LEN(B118)&gt;0,LEN(D118)=0),VLOOKUP(B118,'[1]zawodnicy'!$A:$E,1,FALSE),IF(AND(LEN(D118)&gt;0,LEN(B118)=0),VLOOKUP(D118,'[1]zawodnicy'!$A:$E,1,FALSE),"")),IF((VLOOKUP(A118,'[1]plan gier'!$X:$AF,7,FALSE))="","",VLOOKUP(VLOOKUP(A118,'[1]plan gier'!$X:$AF,7,FALSE),'[1]zawodnicy'!$A:$E,1,FALSE)))</f>
        <v>D4545</v>
      </c>
      <c r="H118" s="2">
        <f>IF(A118=0,"",IF((VLOOKUP(A118,'[1]plan gier'!$X:$AF,7,FALSE))="","",VLOOKUP(A118,'[1]plan gier'!$X:$AF,9,FALSE)))</f>
      </c>
      <c r="J118" s="177"/>
      <c r="L118" s="68">
        <f>IF(A118=0,"",IF(VLOOKUP(A118,'[1]plan gier'!A:S,19,FALSE)="","",VLOOKUP(A118,'[1]plan gier'!A:S,19,FALSE)))</f>
      </c>
      <c r="M118" s="2" t="str">
        <f>N117</f>
        <v>pojedyncza dziewcząt</v>
      </c>
      <c r="N118" s="179"/>
      <c r="O118" s="199">
        <f>IF(P118="","",1)</f>
        <v>1</v>
      </c>
      <c r="P118" s="181">
        <f>IF(O116&gt;4,1,"")</f>
        <v>1</v>
      </c>
      <c r="Q118" s="5">
        <f>O118</f>
        <v>1</v>
      </c>
      <c r="T118" s="182" t="str">
        <f>UPPER(IF(O118="","",IF(ISTEXT(N118),N118,IF(AND(N116&gt;0,O118&gt;0),VLOOKUP(N116&amp;O118&amp;N117,I:J,2,FALSE),""))))</f>
        <v>D4545</v>
      </c>
      <c r="U118" s="183"/>
      <c r="V118" s="184" t="str">
        <f>IF(T118&lt;&gt;"",CONCATENATE(VLOOKUP(T118,'[1]zawodnicy'!$A:$E,2,FALSE)," ",VLOOKUP(T118,'[1]zawodnicy'!$A:$E,3,FALSE)," - ",VLOOKUP(T118,'[1]zawodnicy'!$A:$E,4,FALSE)),"")</f>
        <v>Joanna DORAWA - MKB Lednik Miastko</v>
      </c>
      <c r="W118" s="185"/>
      <c r="X118" s="186" t="str">
        <f>IF(ISBLANK(W118),IF(AND(LEN(T118)&gt;0,LEN(T119)=0),VLOOKUP(T118,'[1]zawodnicy'!$A:$E,3,FALSE),IF(AND(LEN(T119)&gt;0,LEN(T118)=0),VLOOKUP(T119,'[1]zawodnicy'!$A:$E,3,FALSE),"")),IF((VLOOKUP(W118,'[1]plan gier'!$X:$AF,7,FALSE))="","",VLOOKUP(VLOOKUP(W118,'[1]plan gier'!$X:$AF,7,FALSE),'[1]zawodnicy'!$A:$E,3,FALSE)))</f>
        <v>DORAWA</v>
      </c>
      <c r="Y118" s="187"/>
      <c r="Z118" s="187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0:64" ht="11.25" customHeight="1">
      <c r="J119" s="177"/>
      <c r="N119" s="179"/>
      <c r="O119" s="200">
        <f>IF(P119="","",2)</f>
      </c>
      <c r="P119" s="181">
        <f>IF(O116&gt;7,5,"")</f>
      </c>
      <c r="Q119" s="5">
        <f>O119</f>
      </c>
      <c r="T119" s="182">
        <f>UPPER(IF(O119="","",IF(ISTEXT(N119),N119,IF(AND(N116&gt;0,O119&gt;0),VLOOKUP(N116&amp;O119&amp;N117,I:J,2,FALSE),""))))</f>
      </c>
      <c r="U119" s="183"/>
      <c r="V119" s="184">
        <f>IF(T119&lt;&gt;"",CONCATENATE(VLOOKUP(T119,'[1]zawodnicy'!$A:$E,2,FALSE)," ",VLOOKUP(T119,'[1]zawodnicy'!$A:$E,3,FALSE)," - ",VLOOKUP(T119,'[1]zawodnicy'!$A:$E,4,FALSE)),"")</f>
      </c>
      <c r="W119" s="189"/>
      <c r="X119" s="190">
        <f>IF(ISBLANK(W118),"",IF((VLOOKUP(W118,'[1]plan gier'!$X:$AF,7,FALSE))="",L118,VLOOKUP(W118,'[1]plan gier'!$X:$AF,9,FALSE)))</f>
      </c>
      <c r="Y119" s="191"/>
      <c r="Z119" s="20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1.25" customHeight="1">
      <c r="A120" s="202">
        <f>Z120</f>
        <v>106</v>
      </c>
      <c r="B120" s="2" t="str">
        <f>F118</f>
        <v>D4545</v>
      </c>
      <c r="D120" s="2" t="str">
        <f>F122</f>
        <v>D4628</v>
      </c>
      <c r="F120" s="2" t="str">
        <f>IF(A120=0,IF(AND(LEN(B120)&gt;0,LEN(D120)=0),B120,IF(AND(LEN(D120)&gt;0,LEN(B120)=0),D120,"")),IF((VLOOKUP(A120,'[1]plan gier'!$X:$AF,7,FALSE))="","",VLOOKUP(VLOOKUP(A120,'[1]plan gier'!$X:$AF,7,FALSE),'[1]zawodnicy'!$A:$E,1,FALSE)))</f>
        <v>D4545</v>
      </c>
      <c r="H120" s="2" t="str">
        <f>IF(A120=0,"",IF((VLOOKUP(A120,'[1]plan gier'!$X:$AF,7,FALSE))="","",VLOOKUP(A120,'[1]plan gier'!$X:$AF,9,FALSE)))</f>
        <v>21:15,22:20</v>
      </c>
      <c r="J120" s="177"/>
      <c r="L120" s="68" t="str">
        <f>IF(A120=0,"",IF(VLOOKUP(A120,'[1]plan gier'!A:S,19,FALSE)="","",VLOOKUP(A120,'[1]plan gier'!A:S,19,FALSE)))</f>
        <v>godz. 20:30</v>
      </c>
      <c r="M120" s="2" t="str">
        <f>N117</f>
        <v>pojedyncza dziewcząt</v>
      </c>
      <c r="N120" s="168"/>
      <c r="O120" s="203"/>
      <c r="P120" s="181"/>
      <c r="T120" s="10"/>
      <c r="U120" s="204"/>
      <c r="V120" s="2"/>
      <c r="W120" s="2"/>
      <c r="X120" s="172"/>
      <c r="Y120" s="11"/>
      <c r="Z120" s="205">
        <v>106</v>
      </c>
      <c r="AA120" s="187" t="str">
        <f>IF(ISBLANK(Z120),IF(AND(LEN(X118)&gt;0,LEN(X122)=0),X118,IF(AND(LEN(X122)&gt;0,LEN(X118)=0),X122,"")),IF((VLOOKUP(Z120,'[1]plan gier'!$X:$AF,7,FALSE))="","",VLOOKUP(VLOOKUP(Z120,'[1]plan gier'!$X:$AF,7,FALSE),'[1]zawodnicy'!$A:$E,3,FALSE)))</f>
        <v>DORAWA</v>
      </c>
      <c r="AB120" s="187"/>
      <c r="AC120" s="187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0:64" ht="11.25" customHeight="1">
      <c r="J121" s="177"/>
      <c r="N121" s="168"/>
      <c r="O121" s="203"/>
      <c r="P121" s="181"/>
      <c r="T121" s="10"/>
      <c r="U121" s="204"/>
      <c r="V121" s="2"/>
      <c r="W121" s="2"/>
      <c r="X121" s="172"/>
      <c r="Y121" s="11"/>
      <c r="Z121" s="206"/>
      <c r="AA121" s="191" t="str">
        <f>IF(ISBLANK(Z120),"",IF((VLOOKUP(Z120,'[1]plan gier'!$X:$AF,7,FALSE))="",L120,VLOOKUP(Z120,'[1]plan gier'!$X:$AF,9,FALSE)))</f>
        <v>21:15,22:20</v>
      </c>
      <c r="AB121" s="191"/>
      <c r="AC121" s="201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1.25" customHeight="1">
      <c r="A122" s="176">
        <f>W122</f>
        <v>88</v>
      </c>
      <c r="B122" s="2" t="str">
        <f>IF(TYPE(T122)=16,"",T122)</f>
        <v>D4628</v>
      </c>
      <c r="D122" s="2" t="str">
        <f>IF(TYPE(T123)=16,"",T123)</f>
        <v>S4547</v>
      </c>
      <c r="F122" s="2" t="str">
        <f>IF(A122=0,IF(AND(LEN(B122)&gt;0,LEN(D122)=0),VLOOKUP(B122,'[1]zawodnicy'!$A:$E,1,FALSE),IF(AND(LEN(D122)&gt;0,LEN(B122)=0),VLOOKUP(D122,'[1]zawodnicy'!$A:$E,1,FALSE),"")),IF((VLOOKUP(A122,'[1]plan gier'!$X:$AF,7,FALSE))="","",VLOOKUP(VLOOKUP(A122,'[1]plan gier'!$X:$AF,7,FALSE),'[1]zawodnicy'!$A:$E,1,FALSE)))</f>
        <v>D4628</v>
      </c>
      <c r="H122" s="2" t="str">
        <f>IF(A122=0,"",IF((VLOOKUP(A122,'[1]plan gier'!$X:$AF,7,FALSE))="","",VLOOKUP(A122,'[1]plan gier'!$X:$AF,9,FALSE)))</f>
        <v>21:16,21:13</v>
      </c>
      <c r="J122" s="177"/>
      <c r="L122" s="68" t="str">
        <f>IF(A122=0,"",IF(VLOOKUP(A122,'[1]plan gier'!A:S,19,FALSE)="","",VLOOKUP(A122,'[1]plan gier'!A:S,19,FALSE)))</f>
        <v>godz. 18:20</v>
      </c>
      <c r="M122" s="2" t="str">
        <f>N117</f>
        <v>pojedyncza dziewcząt</v>
      </c>
      <c r="N122" s="179"/>
      <c r="O122" s="199">
        <f>IF(P122="","",MAX(O118:O121)+1)</f>
        <v>2</v>
      </c>
      <c r="P122" s="181">
        <f>IF(O116&gt;4,9,"")</f>
        <v>9</v>
      </c>
      <c r="Q122" s="5">
        <f>O122</f>
        <v>2</v>
      </c>
      <c r="T122" s="182" t="str">
        <f>UPPER(IF(O122="","",IF(ISTEXT(N122),N122,IF(AND(N116&gt;0,O122&gt;0),VLOOKUP(N116&amp;O122&amp;N117,I:J,2,FALSE),""))))</f>
        <v>D4628</v>
      </c>
      <c r="U122" s="183"/>
      <c r="V122" s="184" t="str">
        <f>IF(T122&lt;&gt;"",CONCATENATE(VLOOKUP(T122,'[1]zawodnicy'!$A:$E,2,FALSE)," ",VLOOKUP(T122,'[1]zawodnicy'!$A:$E,3,FALSE)," - ",VLOOKUP(T122,'[1]zawodnicy'!$A:$E,4,FALSE)),"")</f>
        <v>Anna DUDA - ULKS U-2 Lotka Bytów</v>
      </c>
      <c r="W122" s="185">
        <v>88</v>
      </c>
      <c r="X122" s="186" t="str">
        <f>IF(ISBLANK(W122),IF(AND(LEN(T122)&gt;0,LEN(T123)=0),VLOOKUP(T122,'[1]zawodnicy'!$A:$E,3,FALSE),IF(AND(LEN(T123)&gt;0,LEN(T122)=0),VLOOKUP(T123,'[1]zawodnicy'!$A:$E,3,FALSE),"")),IF((VLOOKUP(W122,'[1]plan gier'!$X:$AF,7,FALSE))="","",VLOOKUP(VLOOKUP(W122,'[1]plan gier'!$X:$AF,7,FALSE),'[1]zawodnicy'!$A:$E,3,FALSE)))</f>
        <v>DUDA</v>
      </c>
      <c r="Y122" s="187"/>
      <c r="Z122" s="207"/>
      <c r="AA122" s="11"/>
      <c r="AB122" s="11"/>
      <c r="AC122" s="208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0:64" ht="11.25" customHeight="1">
      <c r="J123" s="177"/>
      <c r="N123" s="179"/>
      <c r="O123" s="200">
        <f>IF(P123="","",MAX(O118:O122)+1)</f>
        <v>3</v>
      </c>
      <c r="P123" s="181">
        <f>IF(O116&gt;5,13,"")</f>
        <v>13</v>
      </c>
      <c r="Q123" s="5">
        <f>O123</f>
        <v>3</v>
      </c>
      <c r="T123" s="182" t="str">
        <f>UPPER(IF(O123="","",IF(ISTEXT(N123),N123,IF(AND(N116&gt;0,O123&gt;0),VLOOKUP(N116&amp;O123&amp;N117,I:J,2,FALSE),""))))</f>
        <v>S4547</v>
      </c>
      <c r="U123" s="183"/>
      <c r="V123" s="184" t="str">
        <f>IF(T123&lt;&gt;"",CONCATENATE(VLOOKUP(T123,'[1]zawodnicy'!$A:$E,2,FALSE)," ",VLOOKUP(T123,'[1]zawodnicy'!$A:$E,3,FALSE)," - ",VLOOKUP(T123,'[1]zawodnicy'!$A:$E,4,FALSE)),"")</f>
        <v>Aleksandra SZWEDA - MKB Lednik Miastko</v>
      </c>
      <c r="W123" s="189"/>
      <c r="X123" s="209" t="str">
        <f>IF(ISBLANK(W122),"",IF((VLOOKUP(W122,'[1]plan gier'!$X:$AF,7,FALSE))="",L122,VLOOKUP(W122,'[1]plan gier'!$X:$AF,9,FALSE)))</f>
        <v>21:16,21:13</v>
      </c>
      <c r="Y123" s="171"/>
      <c r="Z123" s="171"/>
      <c r="AA123" s="11"/>
      <c r="AB123" s="11"/>
      <c r="AC123" s="208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1.25" customHeight="1">
      <c r="A124" s="210">
        <f>AC124</f>
        <v>112</v>
      </c>
      <c r="B124" s="2" t="str">
        <f>F120</f>
        <v>D4545</v>
      </c>
      <c r="D124" s="2" t="str">
        <f>F128</f>
        <v>O4640</v>
      </c>
      <c r="F124" s="2">
        <f>IF(A124=0,IF(AND(LEN(B124)&gt;0,LEN(D124)=0),B124,IF(AND(LEN(D124)&gt;0,LEN(B124)=0),D124,"")),IF((VLOOKUP(A124,'[1]plan gier'!$X:$AF,7,FALSE))="","",VLOOKUP(VLOOKUP(A124,'[1]plan gier'!$X:$AF,7,FALSE),'[1]zawodnicy'!$A:$E,1,FALSE)))</f>
      </c>
      <c r="H124" s="2">
        <f>IF(A124=0,"",IF((VLOOKUP(A124,'[1]plan gier'!$X:$AF,7,FALSE))="","",VLOOKUP(A124,'[1]plan gier'!$X:$AF,9,FALSE)))</f>
      </c>
      <c r="J124" s="177"/>
      <c r="L124" s="68" t="str">
        <f>IF(A124=0,"",IF(VLOOKUP(A124,'[1]plan gier'!A:S,19,FALSE)="","",VLOOKUP(A124,'[1]plan gier'!A:S,19,FALSE)))</f>
        <v>godz. 21:10</v>
      </c>
      <c r="M124" s="2" t="str">
        <f>N117</f>
        <v>pojedyncza dziewcząt</v>
      </c>
      <c r="N124" s="168"/>
      <c r="O124" s="203"/>
      <c r="P124" s="181"/>
      <c r="T124" s="10"/>
      <c r="U124" s="204"/>
      <c r="V124" s="172"/>
      <c r="W124" s="2"/>
      <c r="X124" s="11"/>
      <c r="Y124" s="2"/>
      <c r="Z124" s="2"/>
      <c r="AA124" s="11"/>
      <c r="AB124" s="11"/>
      <c r="AC124" s="205">
        <v>112</v>
      </c>
      <c r="AD124" s="187" t="s">
        <v>103</v>
      </c>
      <c r="AE124" s="187"/>
      <c r="AF124" s="187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0:64" ht="11.25" customHeight="1">
      <c r="J125" s="177"/>
      <c r="N125" s="168"/>
      <c r="O125" s="203"/>
      <c r="P125" s="181"/>
      <c r="T125" s="10"/>
      <c r="U125" s="204"/>
      <c r="V125" s="172"/>
      <c r="W125" s="2"/>
      <c r="X125" s="11"/>
      <c r="Y125" s="2"/>
      <c r="Z125" s="2"/>
      <c r="AA125" s="11"/>
      <c r="AB125" s="11"/>
      <c r="AC125" s="206"/>
      <c r="AD125" s="191" t="str">
        <f>IF(ISBLANK(AC124),"",IF((VLOOKUP(AC124,'[1]plan gier'!$X:$AF,7,FALSE))="",L124,VLOOKUP(AC124,'[1]plan gier'!$X:$AF,9,FALSE)))</f>
        <v>godz. 21:10</v>
      </c>
      <c r="AE125" s="191"/>
      <c r="AF125" s="191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1.25" customHeight="1">
      <c r="A126" s="176">
        <f>W126</f>
        <v>89</v>
      </c>
      <c r="B126" s="2" t="str">
        <f>IF(TYPE(T126)=16,"",T126)</f>
        <v>P4629</v>
      </c>
      <c r="D126" s="2" t="str">
        <f>IF(TYPE(T127)=16,"",T127)</f>
        <v>W4550</v>
      </c>
      <c r="F126" s="2" t="str">
        <f>IF(A126=0,IF(AND(LEN(B126)&gt;0,LEN(D126)=0),VLOOKUP(B126,'[1]zawodnicy'!$A:$E,1,FALSE),IF(AND(LEN(D126)&gt;0,LEN(B126)=0),VLOOKUP(D126,'[1]zawodnicy'!$A:$E,1,FALSE),"")),IF((VLOOKUP(A126,'[1]plan gier'!$X:$AF,7,FALSE))="","",VLOOKUP(VLOOKUP(A126,'[1]plan gier'!$X:$AF,7,FALSE),'[1]zawodnicy'!$A:$E,1,FALSE)))</f>
        <v>W4550</v>
      </c>
      <c r="H126" s="2" t="str">
        <f>IF(A126=0,"",IF((VLOOKUP(A126,'[1]plan gier'!$X:$AF,7,FALSE))="","",VLOOKUP(A126,'[1]plan gier'!$X:$AF,9,FALSE)))</f>
        <v>21:17,21:18</v>
      </c>
      <c r="J126" s="177"/>
      <c r="L126" s="68" t="str">
        <f>IF(A126=0,"",IF(VLOOKUP(A126,'[1]plan gier'!A:S,19,FALSE)="","",VLOOKUP(A126,'[1]plan gier'!A:S,19,FALSE)))</f>
        <v>godz. 18:50</v>
      </c>
      <c r="M126" s="2" t="str">
        <f>N117</f>
        <v>pojedyncza dziewcząt</v>
      </c>
      <c r="N126" s="179"/>
      <c r="O126" s="199">
        <f>IF(P126="","",MAX(O118:O125)+1)</f>
        <v>4</v>
      </c>
      <c r="P126" s="181">
        <f>IF(O116&gt;4,20,"")</f>
        <v>20</v>
      </c>
      <c r="Q126" s="5">
        <f>O126</f>
        <v>4</v>
      </c>
      <c r="T126" s="182" t="str">
        <f>UPPER(IF(O126="","",IF(ISTEXT(N126),N126,IF(AND(N116&gt;0,O126&gt;0),VLOOKUP(N116&amp;O126&amp;N117,I:J,2,FALSE),""))))</f>
        <v>P4629</v>
      </c>
      <c r="U126" s="183"/>
      <c r="V126" s="184" t="str">
        <f>IF(T126&lt;&gt;"",CONCATENATE(VLOOKUP(T126,'[1]zawodnicy'!$A:$E,2,FALSE)," ",VLOOKUP(T126,'[1]zawodnicy'!$A:$E,3,FALSE)," - ",VLOOKUP(T126,'[1]zawodnicy'!$A:$E,4,FALSE)),"")</f>
        <v>Klaudia PEPLIŃSKA - ULKS U-2 Lotka Bytów</v>
      </c>
      <c r="W126" s="185">
        <v>89</v>
      </c>
      <c r="X126" s="186" t="str">
        <f>IF(ISBLANK(W126),IF(AND(LEN(T126)&gt;0,LEN(T127)=0),VLOOKUP(T126,'[1]zawodnicy'!$A:$E,3,FALSE),IF(AND(LEN(T127)&gt;0,LEN(T126)=0),VLOOKUP(T127,'[1]zawodnicy'!$A:$E,3,FALSE),"")),IF((VLOOKUP(W126,'[1]plan gier'!$X:$AF,7,FALSE))="","",VLOOKUP(VLOOKUP(W126,'[1]plan gier'!$X:$AF,7,FALSE),'[1]zawodnicy'!$A:$E,3,FALSE)))</f>
        <v>WOLSKA</v>
      </c>
      <c r="Y126" s="187"/>
      <c r="Z126" s="187"/>
      <c r="AA126" s="11"/>
      <c r="AB126" s="11"/>
      <c r="AC126" s="208"/>
      <c r="AD126" s="11"/>
      <c r="AE126" s="11"/>
      <c r="AF126" s="11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0:64" ht="11.25" customHeight="1">
      <c r="J127" s="177"/>
      <c r="N127" s="179"/>
      <c r="O127" s="200">
        <f>IF(P127="","",MAX(O118:O126)+1)</f>
        <v>5</v>
      </c>
      <c r="P127" s="181">
        <f>IF(O116&gt;4,24,"")</f>
        <v>24</v>
      </c>
      <c r="Q127" s="5">
        <f>O127</f>
        <v>5</v>
      </c>
      <c r="T127" s="182" t="str">
        <f>UPPER(IF(O127="","",IF(ISTEXT(N127),N127,IF(AND(N116&gt;0,O127&gt;0),VLOOKUP(N116&amp;O127&amp;N117,I:J,2,FALSE),""))))</f>
        <v>W4550</v>
      </c>
      <c r="U127" s="183"/>
      <c r="V127" s="184" t="str">
        <f>IF(T127&lt;&gt;"",CONCATENATE(VLOOKUP(T127,'[1]zawodnicy'!$A:$E,2,FALSE)," ",VLOOKUP(T127,'[1]zawodnicy'!$A:$E,3,FALSE)," - ",VLOOKUP(T127,'[1]zawodnicy'!$A:$E,4,FALSE)),"")</f>
        <v>Magdalena WOLSKA - MKB Lednik Miastko</v>
      </c>
      <c r="W127" s="189"/>
      <c r="X127" s="190" t="str">
        <f>IF(ISBLANK(W126),"",IF((VLOOKUP(W126,'[1]plan gier'!$X:$AF,7,FALSE))="",L126,VLOOKUP(W126,'[1]plan gier'!$X:$AF,9,FALSE)))</f>
        <v>21:17,21:18</v>
      </c>
      <c r="Y127" s="191"/>
      <c r="Z127" s="201"/>
      <c r="AA127" s="11"/>
      <c r="AB127" s="11"/>
      <c r="AC127" s="208"/>
      <c r="AD127" s="11"/>
      <c r="AE127" s="11"/>
      <c r="AF127" s="11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1.25" customHeight="1">
      <c r="A128" s="202">
        <f>Z128</f>
        <v>107</v>
      </c>
      <c r="B128" s="2" t="str">
        <f>F126</f>
        <v>W4550</v>
      </c>
      <c r="D128" s="2" t="str">
        <f>F130</f>
        <v>O4640</v>
      </c>
      <c r="F128" s="2" t="str">
        <f>IF(A128=0,IF(AND(LEN(B128)&gt;0,LEN(D128)=0),B128,IF(AND(LEN(D128)&gt;0,LEN(B128)=0),D128,"")),IF((VLOOKUP(A128,'[1]plan gier'!$X:$AF,7,FALSE))="","",VLOOKUP(VLOOKUP(A128,'[1]plan gier'!$X:$AF,7,FALSE),'[1]zawodnicy'!$A:$E,1,FALSE)))</f>
        <v>O4640</v>
      </c>
      <c r="H128" s="2" t="str">
        <f>IF(A128=0,"",IF((VLOOKUP(A128,'[1]plan gier'!$X:$AF,7,FALSE))="","",VLOOKUP(A128,'[1]plan gier'!$X:$AF,9,FALSE)))</f>
        <v>21:10,21:16</v>
      </c>
      <c r="J128" s="177"/>
      <c r="L128" s="68" t="str">
        <f>IF(A128=0,"",IF(VLOOKUP(A128,'[1]plan gier'!A:S,19,FALSE)="","",VLOOKUP(A128,'[1]plan gier'!A:S,19,FALSE)))</f>
        <v>godz. 20:30</v>
      </c>
      <c r="M128" s="2" t="str">
        <f>N117</f>
        <v>pojedyncza dziewcząt</v>
      </c>
      <c r="N128" s="168"/>
      <c r="O128" s="203"/>
      <c r="P128" s="181"/>
      <c r="T128" s="10"/>
      <c r="U128" s="204"/>
      <c r="V128" s="2"/>
      <c r="W128" s="2"/>
      <c r="X128" s="172"/>
      <c r="Y128" s="11"/>
      <c r="Z128" s="205">
        <v>107</v>
      </c>
      <c r="AA128" s="187" t="str">
        <f>IF(ISBLANK(Z128),IF(AND(LEN(X126)&gt;0,LEN(X130)=0),X126,IF(AND(LEN(X130)&gt;0,LEN(X126)=0),X130,"")),IF((VLOOKUP(Z128,'[1]plan gier'!$X:$AF,7,FALSE))="","",VLOOKUP(VLOOKUP(Z128,'[1]plan gier'!$X:$AF,7,FALSE),'[1]zawodnicy'!$A:$E,3,FALSE)))</f>
        <v>OSTROWSKA</v>
      </c>
      <c r="AB128" s="187"/>
      <c r="AC128" s="207"/>
      <c r="AD128" s="11"/>
      <c r="AE128" s="11"/>
      <c r="AF128" s="11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0:64" ht="11.25" customHeight="1">
      <c r="J129" s="177"/>
      <c r="N129" s="168"/>
      <c r="O129" s="203"/>
      <c r="P129" s="181"/>
      <c r="T129" s="10"/>
      <c r="U129" s="204"/>
      <c r="V129" s="2"/>
      <c r="W129" s="2"/>
      <c r="X129" s="172"/>
      <c r="Y129" s="11"/>
      <c r="Z129" s="206"/>
      <c r="AA129" s="171" t="str">
        <f>IF(ISBLANK(Z128),"",IF((VLOOKUP(Z128,'[1]plan gier'!$X:$AF,7,FALSE))="",L128,VLOOKUP(Z128,'[1]plan gier'!$X:$AF,9,FALSE)))</f>
        <v>21:10,21:16</v>
      </c>
      <c r="AB129" s="171"/>
      <c r="AC129" s="171"/>
      <c r="AD129" s="11"/>
      <c r="AE129" s="11"/>
      <c r="AF129" s="11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1.25" customHeight="1">
      <c r="A130" s="176">
        <f>W130</f>
        <v>90</v>
      </c>
      <c r="B130" s="2" t="str">
        <f>IF(TYPE(T130)=16,"",T130)</f>
        <v>B4319</v>
      </c>
      <c r="D130" s="2" t="str">
        <f>IF(TYPE(T131)=16,"",T131)</f>
        <v>O4640</v>
      </c>
      <c r="F130" s="2" t="str">
        <f>IF(A130=0,IF(AND(LEN(B130)&gt;0,LEN(D130)=0),VLOOKUP(B130,'[1]zawodnicy'!$A:$E,1,FALSE),IF(AND(LEN(D130)&gt;0,LEN(B130)=0),VLOOKUP(D130,'[1]zawodnicy'!$A:$E,1,FALSE),"")),IF((VLOOKUP(A130,'[1]plan gier'!$X:$AF,7,FALSE))="","",VLOOKUP(VLOOKUP(A130,'[1]plan gier'!$X:$AF,7,FALSE),'[1]zawodnicy'!$A:$E,1,FALSE)))</f>
        <v>O4640</v>
      </c>
      <c r="H130" s="2" t="str">
        <f>IF(A130=0,"",IF((VLOOKUP(A130,'[1]plan gier'!$X:$AF,7,FALSE))="","",VLOOKUP(A130,'[1]plan gier'!$X:$AF,9,FALSE)))</f>
        <v>21:15,21:12</v>
      </c>
      <c r="J130" s="177"/>
      <c r="L130" s="68" t="str">
        <f>IF(A130=0,"",IF(VLOOKUP(A130,'[1]plan gier'!A:S,19,FALSE)="","",VLOOKUP(A130,'[1]plan gier'!A:S,19,FALSE)))</f>
        <v>godz. 18:50</v>
      </c>
      <c r="M130" s="2" t="str">
        <f>N117</f>
        <v>pojedyncza dziewcząt</v>
      </c>
      <c r="N130" s="179"/>
      <c r="O130" s="199">
        <f>IF(P130="","",MAX(O118:O129)+1)</f>
        <v>6</v>
      </c>
      <c r="P130" s="181">
        <f>IF(O116&gt;6,28,"")</f>
        <v>28</v>
      </c>
      <c r="Q130" s="5">
        <f>O130</f>
        <v>6</v>
      </c>
      <c r="T130" s="182" t="str">
        <f>UPPER(IF(O130="","",IF(ISTEXT(N130),N130,IF(AND(N116&gt;0,O130&gt;0),VLOOKUP(N116&amp;O130&amp;N117,I:J,2,FALSE),""))))</f>
        <v>B4319</v>
      </c>
      <c r="U130" s="183"/>
      <c r="V130" s="184" t="str">
        <f>IF(T130&lt;&gt;"",CONCATENATE(VLOOKUP(T130,'[1]zawodnicy'!$A:$E,2,FALSE)," ",VLOOKUP(T130,'[1]zawodnicy'!$A:$E,3,FALSE)," - ",VLOOKUP(T130,'[1]zawodnicy'!$A:$E,4,FALSE)),"")</f>
        <v>Laura BUJAK - ULKS U-2 Lotka Bytów</v>
      </c>
      <c r="W130" s="185">
        <v>90</v>
      </c>
      <c r="X130" s="186" t="str">
        <f>IF(ISBLANK(W130),IF(AND(LEN(T130)&gt;0,LEN(T131)=0),VLOOKUP(T130,'[1]zawodnicy'!$A:$E,3,FALSE),IF(AND(LEN(T131)&gt;0,LEN(T130)=0),VLOOKUP(T131,'[1]zawodnicy'!$A:$E,3,FALSE),"")),IF((VLOOKUP(W130,'[1]plan gier'!$X:$AF,7,FALSE))="","",VLOOKUP(VLOOKUP(W130,'[1]plan gier'!$X:$AF,7,FALSE),'[1]zawodnicy'!$A:$E,3,FALSE)))</f>
        <v>OSTROWSKA</v>
      </c>
      <c r="Y130" s="187"/>
      <c r="Z130" s="207"/>
      <c r="AA130" s="2"/>
      <c r="AB130" s="2"/>
      <c r="AC130" s="2"/>
      <c r="AD130" s="172"/>
      <c r="AE130" s="172"/>
      <c r="AF130" s="17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0:64" ht="11.25" customHeight="1">
      <c r="J131" s="177"/>
      <c r="N131" s="179"/>
      <c r="O131" s="200">
        <f>IF(P131="","",MAX(O118:O130)+1)</f>
        <v>7</v>
      </c>
      <c r="P131" s="181">
        <f>IF(O116&gt;4,32,"")</f>
        <v>32</v>
      </c>
      <c r="Q131" s="5">
        <f>O131</f>
        <v>7</v>
      </c>
      <c r="T131" s="182" t="str">
        <f>UPPER(IF(O131="","",IF(ISTEXT(N131),N131,IF(AND(N116&gt;0,O131&gt;0),VLOOKUP(N116&amp;O131&amp;N117,I:J,2,FALSE),""))))</f>
        <v>O4640</v>
      </c>
      <c r="U131" s="183"/>
      <c r="V131" s="184" t="str">
        <f>IF(T131&lt;&gt;"",CONCATENATE(VLOOKUP(T131,'[1]zawodnicy'!$A:$E,2,FALSE)," ",VLOOKUP(T131,'[1]zawodnicy'!$A:$E,3,FALSE)," - ",VLOOKUP(T131,'[1]zawodnicy'!$A:$E,4,FALSE)),"")</f>
        <v>Klaudia OSTROWSKA - MKB Lednik Miastko</v>
      </c>
      <c r="W131" s="189"/>
      <c r="X131" s="209" t="str">
        <f>IF(ISBLANK(W130),"",IF((VLOOKUP(W130,'[1]plan gier'!$X:$AF,7,FALSE))="",L130,VLOOKUP(W130,'[1]plan gier'!$X:$AF,9,FALSE)))</f>
        <v>21:15,21:12</v>
      </c>
      <c r="Y131" s="171"/>
      <c r="Z131" s="171"/>
      <c r="AA131" s="2"/>
      <c r="AB131" s="2"/>
      <c r="AC131" s="2"/>
      <c r="AD131" s="11"/>
      <c r="AE131" s="11"/>
      <c r="AF131" s="11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3" ht="11.25" customHeight="1" hidden="1"/>
    <row r="134" spans="13:32" ht="11.25" customHeight="1" hidden="1">
      <c r="M134" s="17"/>
      <c r="N134" s="18" t="s">
        <v>52</v>
      </c>
      <c r="R134" s="19"/>
      <c r="S134" s="19"/>
      <c r="T134" s="20" t="str">
        <f>"Gra "&amp;N134</f>
        <v>Gra pojedyncza juniorów</v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19"/>
      <c r="AF134" s="19"/>
    </row>
    <row r="135" spans="14:46" ht="11.25" customHeight="1" hidden="1">
      <c r="N135" s="23"/>
      <c r="O135" s="24">
        <v>1</v>
      </c>
      <c r="Q135" s="20" t="str">
        <f>"Grupa "&amp;O135&amp;"."</f>
        <v>Grupa 1.</v>
      </c>
      <c r="R135" s="20"/>
      <c r="S135" s="20"/>
      <c r="T135" s="25" t="s">
        <v>2</v>
      </c>
      <c r="U135" s="26" t="s">
        <v>3</v>
      </c>
      <c r="V135" s="27"/>
      <c r="W135" s="28"/>
      <c r="X135" s="25">
        <v>1</v>
      </c>
      <c r="Y135" s="29">
        <v>2</v>
      </c>
      <c r="Z135" s="30">
        <v>3</v>
      </c>
      <c r="AA135" s="31">
        <v>4</v>
      </c>
      <c r="AB135" s="32" t="s">
        <v>4</v>
      </c>
      <c r="AC135" s="33" t="s">
        <v>5</v>
      </c>
      <c r="AD135" s="34" t="s">
        <v>6</v>
      </c>
      <c r="AE135" s="35" t="s">
        <v>7</v>
      </c>
      <c r="AF135" s="13"/>
      <c r="AG135" s="13"/>
      <c r="AI135" s="36" t="s">
        <v>8</v>
      </c>
      <c r="AJ135" s="36"/>
      <c r="AK135" s="36"/>
      <c r="AL135" s="36"/>
      <c r="AM135" s="36"/>
      <c r="AN135" s="36"/>
      <c r="AO135" s="36" t="s">
        <v>9</v>
      </c>
      <c r="AP135" s="36"/>
      <c r="AQ135" s="36"/>
      <c r="AR135" s="36"/>
      <c r="AS135" s="36"/>
      <c r="AT135" s="36"/>
    </row>
    <row r="136" spans="14:33" ht="11.25" customHeight="1" hidden="1">
      <c r="N136" s="37" t="s">
        <v>52</v>
      </c>
      <c r="Q136" s="38" t="s">
        <v>10</v>
      </c>
      <c r="R136" s="38"/>
      <c r="S136" s="39" t="s">
        <v>11</v>
      </c>
      <c r="T136" s="40">
        <v>1</v>
      </c>
      <c r="U136" s="41">
        <f>IF(AND(N137&lt;&gt;"",N138&lt;&gt;""),CONCATENATE(VLOOKUP(N137,'[1]zawodnicy'!$A:$E,1,FALSE)," ",VLOOKUP(N137,'[1]zawodnicy'!$A:$E,2,FALSE)," ",VLOOKUP(N137,'[1]zawodnicy'!$A:$E,3,FALSE)," - ",VLOOKUP(N137,'[1]zawodnicy'!$A:$E,4,FALSE)),"")</f>
      </c>
      <c r="V136" s="42"/>
      <c r="W136" s="43"/>
      <c r="X136" s="44"/>
      <c r="Y136" s="45" t="str">
        <f>IF(SUM(AO144:AP144)=0,"",AO144&amp;":"&amp;AP144)</f>
        <v>21:15</v>
      </c>
      <c r="Z136" s="45" t="str">
        <f>IF(SUM(AO139:AP139)=0,"",AO139&amp;":"&amp;AP139)</f>
        <v>21:17</v>
      </c>
      <c r="AA136" s="46" t="str">
        <f>IF(SUM(AO141:AP141)=0,"",AO141&amp;":"&amp;AP141)</f>
        <v>21:9</v>
      </c>
      <c r="AB136" s="40" t="str">
        <f>IF(SUM(AY139:BD139)=0,"",BE139&amp;":"&amp;BF139)</f>
        <v>127:91</v>
      </c>
      <c r="AC136" s="47" t="str">
        <f>IF(SUM(AY139:BD139)=0,"",BG139&amp;":"&amp;BH139)</f>
        <v>6:0</v>
      </c>
      <c r="AD136" s="47" t="str">
        <f>IF(SUM(AY139:BD139)=0,"",BI139&amp;":"&amp;BJ139)</f>
        <v>3:0</v>
      </c>
      <c r="AE136" s="48">
        <f>IF(SUM(BI139:BI142)&gt;0,BK139,"")</f>
        <v>1</v>
      </c>
      <c r="AF136" s="13"/>
      <c r="AG136" s="13"/>
    </row>
    <row r="137" spans="8:33" ht="11.25" customHeight="1" hidden="1">
      <c r="H137" s="11"/>
      <c r="I137" s="2" t="str">
        <f>"1"&amp;O135&amp;N136</f>
        <v>11pojedyncza juniorów</v>
      </c>
      <c r="J137" s="11" t="str">
        <f>IF(AE136="","",IF(AE136=1,N137,IF(AE139=1,N140,IF(AE142=1,N143,IF(AE145=1,N146,"")))))</f>
        <v>M3531</v>
      </c>
      <c r="K137" s="11">
        <f>IF(AE136="","",IF(AE136=1,N138,IF(AE139=1,N141,IF(AE142=1,N144,IF(AE145=1,N147,"")))))</f>
        <v>0</v>
      </c>
      <c r="L137" s="11"/>
      <c r="N137" s="49" t="s">
        <v>53</v>
      </c>
      <c r="O137" s="50">
        <f>IF(O135&gt;0,(O135&amp;1)*1,"")</f>
        <v>11</v>
      </c>
      <c r="Q137" s="38"/>
      <c r="R137" s="38"/>
      <c r="S137" s="39"/>
      <c r="T137" s="40"/>
      <c r="U137" s="51" t="str">
        <f>IF(AND(N137&lt;&gt;"",N138=""),CONCATENATE(VLOOKUP(N137,'[1]zawodnicy'!$A:$E,1,FALSE)," ",VLOOKUP(N137,'[1]zawodnicy'!$A:$E,2,FALSE)," ",VLOOKUP(N137,'[1]zawodnicy'!$A:$E,3,FALSE)," - ",VLOOKUP(N137,'[1]zawodnicy'!$A:$E,4,FALSE)),"")</f>
        <v>M3531 Norbert MIARKA - ZKB Maced Polanów</v>
      </c>
      <c r="V137" s="52"/>
      <c r="W137" s="53"/>
      <c r="X137" s="44"/>
      <c r="Y137" s="45" t="str">
        <f>IF(SUM(AQ144:AR144)=0,"",AQ144&amp;":"&amp;AR144)</f>
        <v>22:20</v>
      </c>
      <c r="Z137" s="45" t="str">
        <f>IF(SUM(AQ139:AR139)=0,"",AQ139&amp;":"&amp;AR139)</f>
        <v>21:13</v>
      </c>
      <c r="AA137" s="46" t="str">
        <f>IF(SUM(AQ141:AR141)=0,"",AQ141&amp;":"&amp;AR141)</f>
        <v>21:17</v>
      </c>
      <c r="AB137" s="40"/>
      <c r="AC137" s="47"/>
      <c r="AD137" s="47"/>
      <c r="AE137" s="48"/>
      <c r="AF137" s="13"/>
      <c r="AG137" s="13"/>
    </row>
    <row r="138" spans="10:63" ht="11.25" customHeight="1" hidden="1">
      <c r="J138" s="11"/>
      <c r="K138" s="54"/>
      <c r="L138" s="54"/>
      <c r="N138" s="55"/>
      <c r="O138" s="54"/>
      <c r="P138" s="54"/>
      <c r="Q138" s="38"/>
      <c r="R138" s="38"/>
      <c r="S138" s="39"/>
      <c r="T138" s="56"/>
      <c r="U138" s="57">
        <f>IF(N138&lt;&gt;"",CONCATENATE(VLOOKUP(N138,'[1]zawodnicy'!$A:$E,1,FALSE)," ",VLOOKUP(N138,'[1]zawodnicy'!$A:$E,2,FALSE)," ",VLOOKUP(N138,'[1]zawodnicy'!$A:$E,3,FALSE)," - ",VLOOKUP(N138,'[1]zawodnicy'!$A:$E,4,FALSE)),"")</f>
      </c>
      <c r="V138" s="58"/>
      <c r="W138" s="59"/>
      <c r="X138" s="44"/>
      <c r="Y138" s="60">
        <f>IF(SUM(AS144:AT144)=0,"",AS144&amp;":"&amp;AT144)</f>
      </c>
      <c r="Z138" s="60">
        <f>IF(SUM(AS139:AT139)=0,"",AS139&amp;":"&amp;AT139)</f>
      </c>
      <c r="AA138" s="61">
        <f>IF(SUM(AS141:AT141)=0,"",AS141&amp;":"&amp;AT141)</f>
      </c>
      <c r="AB138" s="40"/>
      <c r="AC138" s="47"/>
      <c r="AD138" s="47"/>
      <c r="AE138" s="48"/>
      <c r="AF138" s="13"/>
      <c r="AG138" s="13"/>
      <c r="AI138" s="62" t="s">
        <v>13</v>
      </c>
      <c r="AJ138" s="63"/>
      <c r="AK138" s="63" t="s">
        <v>14</v>
      </c>
      <c r="AL138" s="63"/>
      <c r="AM138" s="63" t="s">
        <v>15</v>
      </c>
      <c r="AN138" s="63"/>
      <c r="AO138" s="62" t="s">
        <v>13</v>
      </c>
      <c r="AP138" s="63"/>
      <c r="AQ138" s="63" t="s">
        <v>14</v>
      </c>
      <c r="AR138" s="63"/>
      <c r="AS138" s="63" t="s">
        <v>15</v>
      </c>
      <c r="AT138" s="64"/>
      <c r="AW138" s="62">
        <v>1</v>
      </c>
      <c r="AX138" s="63"/>
      <c r="AY138" s="63">
        <v>2</v>
      </c>
      <c r="AZ138" s="63"/>
      <c r="BA138" s="63">
        <v>3</v>
      </c>
      <c r="BB138" s="63"/>
      <c r="BC138" s="63">
        <v>4</v>
      </c>
      <c r="BD138" s="64"/>
      <c r="BE138" s="62" t="s">
        <v>4</v>
      </c>
      <c r="BF138" s="64"/>
      <c r="BG138" s="62" t="s">
        <v>5</v>
      </c>
      <c r="BH138" s="64"/>
      <c r="BI138" s="62" t="s">
        <v>6</v>
      </c>
      <c r="BJ138" s="65"/>
      <c r="BK138" s="66" t="s">
        <v>7</v>
      </c>
    </row>
    <row r="139" spans="1:64" ht="11.25" customHeight="1" hidden="1">
      <c r="A139" s="21">
        <f aca="true" t="shared" si="12" ref="A139:A144">S139</f>
        <v>44</v>
      </c>
      <c r="B139" s="21" t="str">
        <f>IF(N137="","",N137)</f>
        <v>M3531</v>
      </c>
      <c r="C139" s="21">
        <f>IF(N138="","",N138)</f>
      </c>
      <c r="D139" s="21" t="str">
        <f>IF(N143="","",N143)</f>
        <v>G3385</v>
      </c>
      <c r="E139" s="21">
        <f>IF(N144="","",N144)</f>
      </c>
      <c r="H139" s="11"/>
      <c r="I139" s="2" t="str">
        <f>"2"&amp;O135&amp;N136</f>
        <v>21pojedyncza juniorów</v>
      </c>
      <c r="J139" s="11" t="str">
        <f>IF(AE139="","",IF(AE136=2,N137,IF(AE139=2,N140,IF(AE142=2,N143,IF(AE145=2,N146,"")))))</f>
        <v>L3415</v>
      </c>
      <c r="K139" s="11">
        <f>IF(AE139="","",IF(AE136=2,N138,IF(AE139=2,N141,IF(AE142=2,N144,IF(AE145=2,N147,"")))))</f>
        <v>0</v>
      </c>
      <c r="L139" s="11"/>
      <c r="M139" s="67" t="str">
        <f>N136</f>
        <v>pojedyncza juniorów</v>
      </c>
      <c r="O139" s="54"/>
      <c r="P139" s="54"/>
      <c r="Q139" s="68">
        <f>IF(AU139&gt;0,"",IF(A139=0,"",IF(VLOOKUP(A139,'[1]plan gier'!A:S,19,FALSE)="","",VLOOKUP(A139,'[1]plan gier'!A:S,19,FALSE))))</f>
      </c>
      <c r="R139" s="69" t="s">
        <v>16</v>
      </c>
      <c r="S139" s="70">
        <v>44</v>
      </c>
      <c r="T139" s="71">
        <v>2</v>
      </c>
      <c r="U139" s="51">
        <f>IF(AND(N140&lt;&gt;"",N141&lt;&gt;""),CONCATENATE(VLOOKUP(N140,'[1]zawodnicy'!$A:$E,1,FALSE)," ",VLOOKUP(N140,'[1]zawodnicy'!$A:$E,2,FALSE)," ",VLOOKUP(N140,'[1]zawodnicy'!$A:$E,3,FALSE)," - ",VLOOKUP(N140,'[1]zawodnicy'!$A:$E,4,FALSE)),"")</f>
      </c>
      <c r="V139" s="52"/>
      <c r="W139" s="53"/>
      <c r="X139" s="72" t="str">
        <f>IF(SUM(AO144:AP144)=0,"",AP144&amp;":"&amp;AO144)</f>
        <v>15:21</v>
      </c>
      <c r="Y139" s="73"/>
      <c r="Z139" s="74" t="str">
        <f>IF(SUM(AO142:AP142)=0,"",AO142&amp;":"&amp;AP142)</f>
        <v>21:9</v>
      </c>
      <c r="AA139" s="75" t="str">
        <f>IF(SUM(AO140:AP140)=0,"",AO140&amp;":"&amp;AP140)</f>
        <v>21:5</v>
      </c>
      <c r="AB139" s="71" t="str">
        <f>IF(SUM(AW140:AX140,BA140:BD140)=0,"",BE140&amp;":"&amp;BF140)</f>
        <v>119:82</v>
      </c>
      <c r="AC139" s="76" t="str">
        <f>IF(SUM(AW140:AX140,BA140:BD140)=0,"",BG140&amp;":"&amp;BH140)</f>
        <v>4:2</v>
      </c>
      <c r="AD139" s="76" t="str">
        <f>IF(SUM(AW140:AX140,BA140:BD140)=0,"",BI140&amp;":"&amp;BJ140)</f>
        <v>2:1</v>
      </c>
      <c r="AE139" s="77">
        <f>IF(SUM(BI139:BI142)&gt;0,BK140,"")</f>
        <v>2</v>
      </c>
      <c r="AF139" s="13"/>
      <c r="AG139" s="13"/>
      <c r="AH139" s="69" t="s">
        <v>16</v>
      </c>
      <c r="AI139" s="78">
        <f>IF(ISBLANK(S139),"",VLOOKUP(S139,'[1]plan gier'!$X:$AN,12,FALSE))</f>
        <v>21</v>
      </c>
      <c r="AJ139" s="79">
        <f>IF(ISBLANK(S139),"",VLOOKUP(S139,'[1]plan gier'!$X:$AN,13,FALSE))</f>
        <v>17</v>
      </c>
      <c r="AK139" s="79">
        <f>IF(ISBLANK(S139),"",VLOOKUP(S139,'[1]plan gier'!$X:$AN,14,FALSE))</f>
        <v>21</v>
      </c>
      <c r="AL139" s="79">
        <f>IF(ISBLANK(S139),"",VLOOKUP(S139,'[1]plan gier'!$X:$AN,15,FALSE))</f>
        <v>13</v>
      </c>
      <c r="AM139" s="79">
        <f>IF(ISBLANK(S139),"",VLOOKUP(S139,'[1]plan gier'!$X:$AN,16,FALSE))</f>
        <v>0</v>
      </c>
      <c r="AN139" s="79">
        <f>IF(ISBLANK(S139),"",VLOOKUP(S139,'[1]plan gier'!$X:$AN,17,FALSE))</f>
        <v>0</v>
      </c>
      <c r="AO139" s="80">
        <f aca="true" t="shared" si="13" ref="AO139:AT144">IF(AI139="",0,AI139)</f>
        <v>21</v>
      </c>
      <c r="AP139" s="81">
        <f t="shared" si="13"/>
        <v>17</v>
      </c>
      <c r="AQ139" s="81">
        <f t="shared" si="13"/>
        <v>21</v>
      </c>
      <c r="AR139" s="81">
        <f t="shared" si="13"/>
        <v>13</v>
      </c>
      <c r="AS139" s="81">
        <f t="shared" si="13"/>
        <v>0</v>
      </c>
      <c r="AT139" s="82">
        <f t="shared" si="13"/>
        <v>0</v>
      </c>
      <c r="AU139" s="83">
        <f aca="true" t="shared" si="14" ref="AU139:AU144">SUM(AO139:AT139)</f>
        <v>72</v>
      </c>
      <c r="AV139" s="5">
        <v>1</v>
      </c>
      <c r="AW139" s="84"/>
      <c r="AX139" s="85"/>
      <c r="AY139" s="81">
        <f>IF(AI144&gt;AJ144,1,0)+IF(AK144&gt;AL144,1,0)+IF(AM144&gt;AN144,1,0)</f>
        <v>2</v>
      </c>
      <c r="AZ139" s="81">
        <f>AW140</f>
        <v>0</v>
      </c>
      <c r="BA139" s="81">
        <f>IF(AI139&gt;AJ139,1,0)+IF(AK139&gt;AL139,1,0)+IF(AM139&gt;AN139,1,0)</f>
        <v>2</v>
      </c>
      <c r="BB139" s="79">
        <f>AW141</f>
        <v>0</v>
      </c>
      <c r="BC139" s="86">
        <f>IF(AI141&gt;AJ141,1,0)+IF(AK141&gt;AL141,1,0)+IF(AM141&gt;AN141,1,0)</f>
        <v>2</v>
      </c>
      <c r="BD139" s="87">
        <f>AW142</f>
        <v>0</v>
      </c>
      <c r="BE139" s="78">
        <f>AO139+AQ139+AS139+AO141+AQ141+AS141+AO144+AQ144+AS144</f>
        <v>127</v>
      </c>
      <c r="BF139" s="88">
        <f>AP139+AR139+AT139+AP141+AR141+AT141+AP144+AR144+AT144</f>
        <v>91</v>
      </c>
      <c r="BG139" s="78">
        <f>AY139+BA139+BC139</f>
        <v>6</v>
      </c>
      <c r="BH139" s="89">
        <f>AZ139+BB139+BD139</f>
        <v>0</v>
      </c>
      <c r="BI139" s="78">
        <f>IF(AY139&gt;AZ139,1,0)+IF(BA139&gt;BB139,1,0)+IF(BC139&gt;BD139,1,0)</f>
        <v>3</v>
      </c>
      <c r="BJ139" s="89">
        <f>IF(AZ139&gt;AY139,1,0)+IF(BB139&gt;BA139,1,0)+IF(BD139&gt;BC139,1,0)</f>
        <v>0</v>
      </c>
      <c r="BK139" s="90">
        <f>IF(BI139+BJ139=0,"",IF(BL139=MAX(BL139:BL142),1,IF(BL139=LARGE(BL139:BL142,2),2,IF(BL139=MIN(BL139:BL142),4,3))))</f>
        <v>1</v>
      </c>
      <c r="BL139" s="91">
        <f>IF(BI139+BJ139&lt;&gt;0,BI139-BJ139+(BG139-BH139)/100+(BE139-BF139)/10000,-3)</f>
        <v>3.0636</v>
      </c>
    </row>
    <row r="140" spans="1:64" ht="11.25" customHeight="1" hidden="1">
      <c r="A140" s="21">
        <f t="shared" si="12"/>
        <v>45</v>
      </c>
      <c r="B140" s="21" t="str">
        <f>IF(N140="","",N140)</f>
        <v>L3415</v>
      </c>
      <c r="C140" s="21">
        <f>IF(N141="","",N141)</f>
      </c>
      <c r="D140" s="21" t="str">
        <f>IF(N146="","",N146)</f>
        <v>S4265</v>
      </c>
      <c r="E140" s="21">
        <f>IF(N147="","",N147)</f>
      </c>
      <c r="J140" s="11"/>
      <c r="K140" s="21"/>
      <c r="L140" s="21"/>
      <c r="M140" s="67" t="str">
        <f>N136</f>
        <v>pojedyncza juniorów</v>
      </c>
      <c r="N140" s="49" t="s">
        <v>54</v>
      </c>
      <c r="O140" s="50">
        <f>IF(O135&gt;0,(O135&amp;2)*1,"")</f>
        <v>12</v>
      </c>
      <c r="Q140" s="68">
        <f>IF(AU140&gt;0,"",IF(A140=0,"",IF(VLOOKUP(A140,'[1]plan gier'!A:S,19,FALSE)="","",VLOOKUP(A140,'[1]plan gier'!A:S,19,FALSE))))</f>
      </c>
      <c r="R140" s="69" t="s">
        <v>18</v>
      </c>
      <c r="S140" s="70">
        <v>45</v>
      </c>
      <c r="T140" s="40"/>
      <c r="U140" s="51" t="str">
        <f>IF(AND(N140&lt;&gt;"",N141=""),CONCATENATE(VLOOKUP(N140,'[1]zawodnicy'!$A:$E,1,FALSE)," ",VLOOKUP(N140,'[1]zawodnicy'!$A:$E,2,FALSE)," ",VLOOKUP(N140,'[1]zawodnicy'!$A:$E,3,FALSE)," - ",VLOOKUP(N140,'[1]zawodnicy'!$A:$E,4,FALSE)),"")</f>
        <v>L3415 Paweł LEWANDOWSKI - UKS Kometa Sianów</v>
      </c>
      <c r="V140" s="52"/>
      <c r="W140" s="53"/>
      <c r="X140" s="92" t="str">
        <f>IF(SUM(AQ144:AR144)=0,"",AR144&amp;":"&amp;AQ144)</f>
        <v>20:22</v>
      </c>
      <c r="Y140" s="93"/>
      <c r="Z140" s="45" t="str">
        <f>IF(SUM(AQ142:AR142)=0,"",AQ142&amp;":"&amp;AR142)</f>
        <v>21:16</v>
      </c>
      <c r="AA140" s="94" t="str">
        <f>IF(SUM(AQ140:AR140)=0,"",AQ140&amp;":"&amp;AR140)</f>
        <v>21:9</v>
      </c>
      <c r="AB140" s="40"/>
      <c r="AC140" s="47"/>
      <c r="AD140" s="47"/>
      <c r="AE140" s="48"/>
      <c r="AF140" s="13"/>
      <c r="AG140" s="13"/>
      <c r="AH140" s="69" t="s">
        <v>18</v>
      </c>
      <c r="AI140" s="80">
        <f>IF(ISBLANK(S140),"",VLOOKUP(S140,'[1]plan gier'!$X:$AN,12,FALSE))</f>
        <v>21</v>
      </c>
      <c r="AJ140" s="81">
        <f>IF(ISBLANK(S140),"",VLOOKUP(S140,'[1]plan gier'!$X:$AN,13,FALSE))</f>
        <v>5</v>
      </c>
      <c r="AK140" s="81">
        <f>IF(ISBLANK(S140),"",VLOOKUP(S140,'[1]plan gier'!$X:$AN,14,FALSE))</f>
        <v>21</v>
      </c>
      <c r="AL140" s="81">
        <f>IF(ISBLANK(S140),"",VLOOKUP(S140,'[1]plan gier'!$X:$AN,15,FALSE))</f>
        <v>9</v>
      </c>
      <c r="AM140" s="81">
        <f>IF(ISBLANK(S140),"",VLOOKUP(S140,'[1]plan gier'!$X:$AN,16,FALSE))</f>
        <v>0</v>
      </c>
      <c r="AN140" s="81">
        <f>IF(ISBLANK(S140),"",VLOOKUP(S140,'[1]plan gier'!$X:$AN,17,FALSE))</f>
        <v>0</v>
      </c>
      <c r="AO140" s="95">
        <f t="shared" si="13"/>
        <v>21</v>
      </c>
      <c r="AP140" s="96">
        <f t="shared" si="13"/>
        <v>5</v>
      </c>
      <c r="AQ140" s="96">
        <f t="shared" si="13"/>
        <v>21</v>
      </c>
      <c r="AR140" s="96">
        <f t="shared" si="13"/>
        <v>9</v>
      </c>
      <c r="AS140" s="96">
        <f t="shared" si="13"/>
        <v>0</v>
      </c>
      <c r="AT140" s="97">
        <f t="shared" si="13"/>
        <v>0</v>
      </c>
      <c r="AU140" s="83">
        <f t="shared" si="14"/>
        <v>56</v>
      </c>
      <c r="AV140" s="5">
        <v>2</v>
      </c>
      <c r="AW140" s="95">
        <f>IF(AI144&lt;AJ144,1,0)+IF(AK144&lt;AL144,1,0)+IF(AM144&lt;AN144,1,0)</f>
        <v>0</v>
      </c>
      <c r="AX140" s="96">
        <f>AY139</f>
        <v>2</v>
      </c>
      <c r="AY140" s="98"/>
      <c r="AZ140" s="99"/>
      <c r="BA140" s="96">
        <f>IF(AI142&gt;AJ142,1,0)+IF(AK142&gt;AL142,1,0)+IF(AM142&gt;AN142,1,0)</f>
        <v>2</v>
      </c>
      <c r="BB140" s="96">
        <f>AY141</f>
        <v>0</v>
      </c>
      <c r="BC140" s="100">
        <f>IF(AI140&gt;AJ140,1,0)+IF(AK140&gt;AL140,1,0)+IF(AM140&gt;AN140,1,0)</f>
        <v>2</v>
      </c>
      <c r="BD140" s="101">
        <f>AY142</f>
        <v>0</v>
      </c>
      <c r="BE140" s="95">
        <f>AO140+AQ140+AS140+AO142+AQ142+AS142+AP144+AR144+AT144</f>
        <v>119</v>
      </c>
      <c r="BF140" s="101">
        <f>AP140+AR140+AT140+AP142+AR142+AT142+AO144+AQ144+AS144</f>
        <v>82</v>
      </c>
      <c r="BG140" s="95">
        <f>AW140+BA140+BC140</f>
        <v>4</v>
      </c>
      <c r="BH140" s="97">
        <f>AX140+BB140+BD140</f>
        <v>2</v>
      </c>
      <c r="BI140" s="95">
        <f>IF(AW140&gt;AX140,1,0)+IF(BA140&gt;BB140,1,0)+IF(BC140&gt;BD140,1,0)</f>
        <v>2</v>
      </c>
      <c r="BJ140" s="97">
        <f>IF(AX140&gt;AW140,1,0)+IF(BB140&gt;BA140,1,0)+IF(BD140&gt;BC140,1,0)</f>
        <v>1</v>
      </c>
      <c r="BK140" s="102">
        <f>IF(BI140+BJ140=0,"",IF(BL140=MAX(BL139:BL142),1,IF(BL140=LARGE(BL139:BL142,2),2,IF(BL140=MIN(BL139:BL142),4,3))))</f>
        <v>2</v>
      </c>
      <c r="BL140" s="91">
        <f>IF(BI140+BJ140&lt;&gt;0,BI140-BJ140+(BG140-BH140)/100+(BE140-BF140)/10000,-3)</f>
        <v>1.0237</v>
      </c>
    </row>
    <row r="141" spans="1:64" ht="11.25" customHeight="1" hidden="1">
      <c r="A141" s="21">
        <f t="shared" si="12"/>
        <v>76</v>
      </c>
      <c r="B141" s="21" t="str">
        <f>IF(N137="","",N137)</f>
        <v>M3531</v>
      </c>
      <c r="C141" s="21">
        <f>IF(N138="","",N138)</f>
      </c>
      <c r="D141" s="21" t="str">
        <f>IF(N146="","",N146)</f>
        <v>S4265</v>
      </c>
      <c r="E141" s="21">
        <f>IF(N147="","",N147)</f>
      </c>
      <c r="H141" s="11"/>
      <c r="I141" s="2" t="str">
        <f>"3"&amp;O135&amp;N136</f>
        <v>31pojedyncza juniorów</v>
      </c>
      <c r="J141" s="11" t="str">
        <f>IF(AE142="","",IF(AE136=3,N137,IF(AE139=3,N140,IF(AE142=3,N143,IF(AE145=3,N146,"")))))</f>
        <v>G3385</v>
      </c>
      <c r="K141" s="11">
        <f>IF(AE142="","",IF(AE136=3,N138,IF(AE139=3,N141,IF(AE142=3,N144,IF(AE145=3,N147,"")))))</f>
        <v>0</v>
      </c>
      <c r="L141" s="11"/>
      <c r="M141" s="67" t="str">
        <f>N136</f>
        <v>pojedyncza juniorów</v>
      </c>
      <c r="N141" s="55"/>
      <c r="O141" s="54"/>
      <c r="P141" s="54"/>
      <c r="Q141" s="68">
        <f>IF(AU141&gt;0,"",IF(A141=0,"",IF(VLOOKUP(A141,'[1]plan gier'!A:S,19,FALSE)="","",VLOOKUP(A141,'[1]plan gier'!A:S,19,FALSE))))</f>
      </c>
      <c r="R141" s="69" t="s">
        <v>19</v>
      </c>
      <c r="S141" s="70">
        <v>76</v>
      </c>
      <c r="T141" s="56"/>
      <c r="U141" s="57">
        <f>IF(N141&lt;&gt;"",CONCATENATE(VLOOKUP(N141,'[1]zawodnicy'!$A:$E,1,FALSE)," ",VLOOKUP(N141,'[1]zawodnicy'!$A:$E,2,FALSE)," ",VLOOKUP(N141,'[1]zawodnicy'!$A:$E,3,FALSE)," - ",VLOOKUP(N141,'[1]zawodnicy'!$A:$E,4,FALSE)),"")</f>
      </c>
      <c r="V141" s="58"/>
      <c r="W141" s="59"/>
      <c r="X141" s="103">
        <f>IF(SUM(AS144:AT144)=0,"",AT144&amp;":"&amp;AS144)</f>
      </c>
      <c r="Y141" s="93"/>
      <c r="Z141" s="60">
        <f>IF(SUM(AS142:AT142)=0,"",AS142&amp;":"&amp;AT142)</f>
      </c>
      <c r="AA141" s="104">
        <f>IF(SUM(AS140:AT140)=0,"",AS140&amp;":"&amp;AT140)</f>
      </c>
      <c r="AB141" s="40"/>
      <c r="AC141" s="47"/>
      <c r="AD141" s="47"/>
      <c r="AE141" s="48"/>
      <c r="AF141" s="13"/>
      <c r="AG141" s="13"/>
      <c r="AH141" s="69" t="s">
        <v>19</v>
      </c>
      <c r="AI141" s="80">
        <f>IF(ISBLANK(S141),"",VLOOKUP(S141,'[1]plan gier'!$X:$AN,12,FALSE))</f>
        <v>21</v>
      </c>
      <c r="AJ141" s="81">
        <f>IF(ISBLANK(S141),"",VLOOKUP(S141,'[1]plan gier'!$X:$AN,13,FALSE))</f>
        <v>9</v>
      </c>
      <c r="AK141" s="81">
        <f>IF(ISBLANK(S141),"",VLOOKUP(S141,'[1]plan gier'!$X:$AN,14,FALSE))</f>
        <v>21</v>
      </c>
      <c r="AL141" s="81">
        <f>IF(ISBLANK(S141),"",VLOOKUP(S141,'[1]plan gier'!$X:$AN,15,FALSE))</f>
        <v>17</v>
      </c>
      <c r="AM141" s="81">
        <f>IF(ISBLANK(S141),"",VLOOKUP(S141,'[1]plan gier'!$X:$AN,16,FALSE))</f>
        <v>0</v>
      </c>
      <c r="AN141" s="81">
        <f>IF(ISBLANK(S141),"",VLOOKUP(S141,'[1]plan gier'!$X:$AN,17,FALSE))</f>
        <v>0</v>
      </c>
      <c r="AO141" s="95">
        <f t="shared" si="13"/>
        <v>21</v>
      </c>
      <c r="AP141" s="96">
        <f t="shared" si="13"/>
        <v>9</v>
      </c>
      <c r="AQ141" s="96">
        <f t="shared" si="13"/>
        <v>21</v>
      </c>
      <c r="AR141" s="96">
        <f t="shared" si="13"/>
        <v>17</v>
      </c>
      <c r="AS141" s="96">
        <f t="shared" si="13"/>
        <v>0</v>
      </c>
      <c r="AT141" s="97">
        <f t="shared" si="13"/>
        <v>0</v>
      </c>
      <c r="AU141" s="83">
        <f t="shared" si="14"/>
        <v>68</v>
      </c>
      <c r="AV141" s="5">
        <v>3</v>
      </c>
      <c r="AW141" s="95">
        <f>IF(AI139&lt;AJ139,1,0)+IF(AK139&lt;AL139,1,0)+IF(AM139&lt;AN139,1,0)</f>
        <v>0</v>
      </c>
      <c r="AX141" s="96">
        <f>BA139</f>
        <v>2</v>
      </c>
      <c r="AY141" s="96">
        <f>IF(AI142&lt;AJ142,1,0)+IF(AK142&lt;AL142,1,0)+IF(AM142&lt;AN142,1,0)</f>
        <v>0</v>
      </c>
      <c r="AZ141" s="96">
        <f>BA140</f>
        <v>2</v>
      </c>
      <c r="BA141" s="98"/>
      <c r="BB141" s="99"/>
      <c r="BC141" s="96">
        <f>IF(AI143&gt;AJ143,1,0)+IF(AK143&gt;AL143,1,0)+IF(AM143&gt;AN143,1,0)</f>
        <v>2</v>
      </c>
      <c r="BD141" s="101">
        <f>BA142</f>
        <v>0</v>
      </c>
      <c r="BE141" s="105">
        <f>AP139+AR139+AT139+AP142+AR142+AT142+AO143+AQ143+AS143</f>
        <v>97</v>
      </c>
      <c r="BF141" s="106">
        <f>AO139+AQ139+AS139+AO142+AQ142+AS142+AP143+AR143+AT143</f>
        <v>107</v>
      </c>
      <c r="BG141" s="105">
        <f>AW141+AY141+BC141</f>
        <v>2</v>
      </c>
      <c r="BH141" s="107">
        <f>AX141+AZ141+BD141</f>
        <v>4</v>
      </c>
      <c r="BI141" s="95">
        <f>IF(AW141&gt;AX141,1,0)+IF(AY141&gt;AZ141,1,0)+IF(BC141&gt;BD141,1,0)</f>
        <v>1</v>
      </c>
      <c r="BJ141" s="97">
        <f>IF(AX141&gt;AW141,1,0)+IF(AZ141&gt;AY141,1,0)+IF(BD141&gt;BC141,1,0)</f>
        <v>2</v>
      </c>
      <c r="BK141" s="102">
        <f>IF(BI141+BJ141=0,"",IF(BL141=MAX(BL139:BL142),1,IF(BL141=LARGE(BL139:BL142,2),2,IF(BL141=MIN(BL139:BL142),4,3))))</f>
        <v>3</v>
      </c>
      <c r="BL141" s="91">
        <f>IF(BI141+BJ141&lt;&gt;0,BI141-BJ141+(BG141-BH141)/100+(BE141-BF141)/10000,-3)</f>
        <v>-1.021</v>
      </c>
    </row>
    <row r="142" spans="1:64" ht="11.25" customHeight="1" hidden="1">
      <c r="A142" s="21">
        <f t="shared" si="12"/>
        <v>77</v>
      </c>
      <c r="B142" s="21" t="str">
        <f>IF(N140="","",N140)</f>
        <v>L3415</v>
      </c>
      <c r="C142" s="21">
        <f>IF(N141="","",N141)</f>
      </c>
      <c r="D142" s="21" t="str">
        <f>IF(N143="","",N143)</f>
        <v>G3385</v>
      </c>
      <c r="E142" s="21">
        <f>IF(N144="","",N144)</f>
      </c>
      <c r="J142" s="11"/>
      <c r="K142" s="54"/>
      <c r="L142" s="54"/>
      <c r="M142" s="67" t="str">
        <f>N136</f>
        <v>pojedyncza juniorów</v>
      </c>
      <c r="O142" s="54"/>
      <c r="P142" s="54"/>
      <c r="Q142" s="68">
        <f>IF(AU142&gt;0,"",IF(A142=0,"",IF(VLOOKUP(A142,'[1]plan gier'!A:S,19,FALSE)="","",VLOOKUP(A142,'[1]plan gier'!A:S,19,FALSE))))</f>
      </c>
      <c r="R142" s="69" t="s">
        <v>20</v>
      </c>
      <c r="S142" s="70">
        <v>77</v>
      </c>
      <c r="T142" s="71">
        <v>3</v>
      </c>
      <c r="U142" s="51">
        <f>IF(AND(N143&lt;&gt;"",N144&lt;&gt;""),CONCATENATE(VLOOKUP(N143,'[1]zawodnicy'!$A:$E,1,FALSE)," ",VLOOKUP(N143,'[1]zawodnicy'!$A:$E,2,FALSE)," ",VLOOKUP(N143,'[1]zawodnicy'!$A:$E,3,FALSE)," - ",VLOOKUP(N143,'[1]zawodnicy'!$A:$E,4,FALSE)),"")</f>
      </c>
      <c r="V142" s="52"/>
      <c r="W142" s="53"/>
      <c r="X142" s="72" t="str">
        <f>IF(SUM(AO139:AP139)=0,"",AP139&amp;":"&amp;AO139)</f>
        <v>17:21</v>
      </c>
      <c r="Y142" s="74" t="str">
        <f>IF(SUM(AO142:AP142)=0,"",AP142&amp;":"&amp;AO142)</f>
        <v>9:21</v>
      </c>
      <c r="Z142" s="108"/>
      <c r="AA142" s="75" t="str">
        <f>IF(SUM(AO143:AP143)=0,"",AO143&amp;":"&amp;AP143)</f>
        <v>21:14</v>
      </c>
      <c r="AB142" s="71" t="str">
        <f>IF(SUM(AW141:AZ141,BC141:BD141)=0,"",BE141&amp;":"&amp;BF141)</f>
        <v>97:107</v>
      </c>
      <c r="AC142" s="76" t="str">
        <f>IF(SUM(AW141:AZ141,BC141:BD141)=0,"",BG141&amp;":"&amp;BH141)</f>
        <v>2:4</v>
      </c>
      <c r="AD142" s="76" t="str">
        <f>IF(SUM(AW141:AZ141,BC141:BD141)=0,"",BI141&amp;":"&amp;BJ141)</f>
        <v>1:2</v>
      </c>
      <c r="AE142" s="77">
        <f>IF(SUM(BI139:BI142)&gt;0,BK141,"")</f>
        <v>3</v>
      </c>
      <c r="AF142" s="13"/>
      <c r="AG142" s="13"/>
      <c r="AH142" s="69" t="s">
        <v>20</v>
      </c>
      <c r="AI142" s="80">
        <f>IF(ISBLANK(S142),"",VLOOKUP(S142,'[1]plan gier'!$X:$AN,12,FALSE))</f>
        <v>21</v>
      </c>
      <c r="AJ142" s="81">
        <f>IF(ISBLANK(S142),"",VLOOKUP(S142,'[1]plan gier'!$X:$AN,13,FALSE))</f>
        <v>9</v>
      </c>
      <c r="AK142" s="81">
        <f>IF(ISBLANK(S142),"",VLOOKUP(S142,'[1]plan gier'!$X:$AN,14,FALSE))</f>
        <v>21</v>
      </c>
      <c r="AL142" s="81">
        <f>IF(ISBLANK(S142),"",VLOOKUP(S142,'[1]plan gier'!$X:$AN,15,FALSE))</f>
        <v>16</v>
      </c>
      <c r="AM142" s="81">
        <f>IF(ISBLANK(S142),"",VLOOKUP(S142,'[1]plan gier'!$X:$AN,16,FALSE))</f>
        <v>0</v>
      </c>
      <c r="AN142" s="81">
        <f>IF(ISBLANK(S142),"",VLOOKUP(S142,'[1]plan gier'!$X:$AN,17,FALSE))</f>
        <v>0</v>
      </c>
      <c r="AO142" s="95">
        <f t="shared" si="13"/>
        <v>21</v>
      </c>
      <c r="AP142" s="96">
        <f t="shared" si="13"/>
        <v>9</v>
      </c>
      <c r="AQ142" s="96">
        <f t="shared" si="13"/>
        <v>21</v>
      </c>
      <c r="AR142" s="96">
        <f t="shared" si="13"/>
        <v>16</v>
      </c>
      <c r="AS142" s="96">
        <f t="shared" si="13"/>
        <v>0</v>
      </c>
      <c r="AT142" s="97">
        <f t="shared" si="13"/>
        <v>0</v>
      </c>
      <c r="AU142" s="83">
        <f t="shared" si="14"/>
        <v>67</v>
      </c>
      <c r="AV142" s="5">
        <v>4</v>
      </c>
      <c r="AW142" s="109">
        <f>IF(AI141&lt;AJ141,1,0)+IF(AK141&lt;AL141,1,0)+IF(AM141&lt;AN141,1,0)</f>
        <v>0</v>
      </c>
      <c r="AX142" s="110">
        <f>BC139</f>
        <v>2</v>
      </c>
      <c r="AY142" s="110">
        <f>IF(AI140&lt;AJ140,1,0)+IF(AK140&lt;AL140,1,0)+IF(AM140&lt;AN140,1,0)</f>
        <v>0</v>
      </c>
      <c r="AZ142" s="110">
        <f>BC140</f>
        <v>2</v>
      </c>
      <c r="BA142" s="111">
        <f>IF(AI143&lt;AJ143,1,0)+IF(AK143&lt;AL143,1,0)+IF(AM143&lt;AN143,1,0)</f>
        <v>0</v>
      </c>
      <c r="BB142" s="111">
        <f>BC141</f>
        <v>2</v>
      </c>
      <c r="BC142" s="112"/>
      <c r="BD142" s="113"/>
      <c r="BE142" s="114">
        <f>AP140+AR140+AT140+AP141+AR141+AT141+AP143+AR143+AT143</f>
        <v>63</v>
      </c>
      <c r="BF142" s="115">
        <f>AO140+AQ140+AS140+AO141+AQ141+AS141+AO143+AQ143+AS143</f>
        <v>126</v>
      </c>
      <c r="BG142" s="114">
        <f>AW142+AY142+BA142</f>
        <v>0</v>
      </c>
      <c r="BH142" s="116">
        <f>AX142+AZ142+BB142</f>
        <v>6</v>
      </c>
      <c r="BI142" s="114">
        <f>IF(AW142&gt;AX142,1,0)+IF(AY142&gt;AZ142,1,0)+IF(BA142&gt;BB142,1,0)</f>
        <v>0</v>
      </c>
      <c r="BJ142" s="116">
        <f>IF(AX142&gt;AW142,1,0)+IF(AZ142&gt;AY142,1,0)+IF(BB142&gt;BA142,1,0)</f>
        <v>3</v>
      </c>
      <c r="BK142" s="117">
        <f>IF(BI142+BJ142=0,"",IF(BL142=MAX(BL139:BL142),1,IF(BL142=LARGE(BL139:BL142,2),2,IF(BL142=MIN(BL139:BL142),4,3))))</f>
        <v>4</v>
      </c>
      <c r="BL142" s="91">
        <f>IF(BI142+BJ142&lt;&gt;0,BI142-BJ142+(BG142-BH142)/100+(BE142-BF142)/10000,-3)</f>
        <v>-3.0663</v>
      </c>
    </row>
    <row r="143" spans="1:64" ht="11.25" customHeight="1" hidden="1">
      <c r="A143" s="21">
        <f t="shared" si="12"/>
        <v>97</v>
      </c>
      <c r="B143" s="21" t="str">
        <f>IF(N143="","",N143)</f>
        <v>G3385</v>
      </c>
      <c r="C143" s="21">
        <f>IF(N144="","",N144)</f>
      </c>
      <c r="D143" s="21" t="str">
        <f>IF(N146="","",N146)</f>
        <v>S4265</v>
      </c>
      <c r="E143" s="21">
        <f>IF(N147="","",N147)</f>
      </c>
      <c r="H143" s="11"/>
      <c r="I143" s="2" t="str">
        <f>"4"&amp;O135&amp;N136</f>
        <v>41pojedyncza juniorów</v>
      </c>
      <c r="J143" s="11" t="str">
        <f>IF(AE145="","",IF(AE136=4,N137,IF(AE139=4,N140,IF(AE142=4,N143,IF(AE145=4,N146,"")))))</f>
        <v>S4265</v>
      </c>
      <c r="K143" s="11">
        <f>IF(AE145="","",IF(AE136=4,N138,IF(AE139=4,N141,IF(AE142=4,N144,IF(AE145=4,N147,"")))))</f>
        <v>0</v>
      </c>
      <c r="L143" s="11"/>
      <c r="M143" s="67" t="str">
        <f>N136</f>
        <v>pojedyncza juniorów</v>
      </c>
      <c r="N143" s="49" t="s">
        <v>55</v>
      </c>
      <c r="O143" s="50">
        <f>IF(O135&gt;0,(O135&amp;3)*1,"")</f>
        <v>13</v>
      </c>
      <c r="Q143" s="68">
        <f>IF(AU143&gt;0,"",IF(A143=0,"",IF(VLOOKUP(A143,'[1]plan gier'!A:S,19,FALSE)="","",VLOOKUP(A143,'[1]plan gier'!A:S,19,FALSE))))</f>
      </c>
      <c r="R143" s="69" t="s">
        <v>22</v>
      </c>
      <c r="S143" s="70">
        <v>97</v>
      </c>
      <c r="T143" s="40"/>
      <c r="U143" s="51" t="str">
        <f>IF(AND(N143&lt;&gt;"",N144=""),CONCATENATE(VLOOKUP(N143,'[1]zawodnicy'!$A:$E,1,FALSE)," ",VLOOKUP(N143,'[1]zawodnicy'!$A:$E,2,FALSE)," ",VLOOKUP(N143,'[1]zawodnicy'!$A:$E,3,FALSE)," - ",VLOOKUP(N143,'[1]zawodnicy'!$A:$E,4,FALSE)),"")</f>
        <v>G3385 Michał GRABOWSKI - MKB Lednik Miastko</v>
      </c>
      <c r="V143" s="52"/>
      <c r="W143" s="53"/>
      <c r="X143" s="92" t="str">
        <f>IF(SUM(AQ139:AR139)=0,"",AR139&amp;":"&amp;AQ139)</f>
        <v>13:21</v>
      </c>
      <c r="Y143" s="45" t="str">
        <f>IF(SUM(AQ142:AR142)=0,"",AR142&amp;":"&amp;AQ142)</f>
        <v>16:21</v>
      </c>
      <c r="Z143" s="118"/>
      <c r="AA143" s="94" t="str">
        <f>IF(SUM(AQ143:AR143)=0,"",AQ143&amp;":"&amp;AR143)</f>
        <v>21:9</v>
      </c>
      <c r="AB143" s="40"/>
      <c r="AC143" s="47"/>
      <c r="AD143" s="47"/>
      <c r="AE143" s="48"/>
      <c r="AF143" s="13"/>
      <c r="AG143" s="13"/>
      <c r="AH143" s="69" t="s">
        <v>22</v>
      </c>
      <c r="AI143" s="80">
        <f>IF(ISBLANK(S143),"",VLOOKUP(S143,'[1]plan gier'!$X:$AN,12,FALSE))</f>
        <v>21</v>
      </c>
      <c r="AJ143" s="81">
        <f>IF(ISBLANK(S143),"",VLOOKUP(S143,'[1]plan gier'!$X:$AN,13,FALSE))</f>
        <v>14</v>
      </c>
      <c r="AK143" s="81">
        <f>IF(ISBLANK(S143),"",VLOOKUP(S143,'[1]plan gier'!$X:$AN,14,FALSE))</f>
        <v>21</v>
      </c>
      <c r="AL143" s="81">
        <f>IF(ISBLANK(S143),"",VLOOKUP(S143,'[1]plan gier'!$X:$AN,15,FALSE))</f>
        <v>9</v>
      </c>
      <c r="AM143" s="81">
        <f>IF(ISBLANK(S143),"",VLOOKUP(S143,'[1]plan gier'!$X:$AN,16,FALSE))</f>
        <v>0</v>
      </c>
      <c r="AN143" s="81">
        <f>IF(ISBLANK(S143),"",VLOOKUP(S143,'[1]plan gier'!$X:$AN,17,FALSE))</f>
        <v>0</v>
      </c>
      <c r="AO143" s="95">
        <f t="shared" si="13"/>
        <v>21</v>
      </c>
      <c r="AP143" s="96">
        <f t="shared" si="13"/>
        <v>14</v>
      </c>
      <c r="AQ143" s="96">
        <f t="shared" si="13"/>
        <v>21</v>
      </c>
      <c r="AR143" s="96">
        <f t="shared" si="13"/>
        <v>9</v>
      </c>
      <c r="AS143" s="96">
        <f t="shared" si="13"/>
        <v>0</v>
      </c>
      <c r="AT143" s="97">
        <f t="shared" si="13"/>
        <v>0</v>
      </c>
      <c r="AU143" s="83">
        <f t="shared" si="14"/>
        <v>65</v>
      </c>
      <c r="BE143" s="21">
        <f aca="true" t="shared" si="15" ref="BE143:BJ143">SUM(BE139:BE142)</f>
        <v>406</v>
      </c>
      <c r="BF143" s="21">
        <f t="shared" si="15"/>
        <v>406</v>
      </c>
      <c r="BG143" s="21">
        <f t="shared" si="15"/>
        <v>12</v>
      </c>
      <c r="BH143" s="21">
        <f t="shared" si="15"/>
        <v>12</v>
      </c>
      <c r="BI143" s="21">
        <f t="shared" si="15"/>
        <v>6</v>
      </c>
      <c r="BJ143" s="21">
        <f t="shared" si="15"/>
        <v>6</v>
      </c>
      <c r="BL143" s="22">
        <f>SUM(BL139:BL142)</f>
        <v>0</v>
      </c>
    </row>
    <row r="144" spans="1:47" ht="11.25" customHeight="1" hidden="1">
      <c r="A144" s="21">
        <f t="shared" si="12"/>
        <v>98</v>
      </c>
      <c r="B144" s="21" t="str">
        <f>IF(N137="","",N137)</f>
        <v>M3531</v>
      </c>
      <c r="C144" s="21">
        <f>IF(N138="","",N138)</f>
      </c>
      <c r="D144" s="21" t="str">
        <f>IF(N140="","",N140)</f>
        <v>L3415</v>
      </c>
      <c r="E144" s="21">
        <f>IF(N141="","",N141)</f>
      </c>
      <c r="J144" s="54"/>
      <c r="K144" s="54"/>
      <c r="L144" s="54"/>
      <c r="M144" s="67" t="str">
        <f>N136</f>
        <v>pojedyncza juniorów</v>
      </c>
      <c r="N144" s="55"/>
      <c r="O144" s="54"/>
      <c r="P144" s="54"/>
      <c r="Q144" s="68">
        <f>IF(AU144&gt;0,"",IF(A144=0,"",IF(VLOOKUP(A144,'[1]plan gier'!A:S,19,FALSE)="","",VLOOKUP(A144,'[1]plan gier'!A:S,19,FALSE))))</f>
      </c>
      <c r="R144" s="69" t="s">
        <v>23</v>
      </c>
      <c r="S144" s="70">
        <v>98</v>
      </c>
      <c r="T144" s="56"/>
      <c r="U144" s="57">
        <f>IF(N144&lt;&gt;"",CONCATENATE(VLOOKUP(N144,'[1]zawodnicy'!$A:$E,1,FALSE)," ",VLOOKUP(N144,'[1]zawodnicy'!$A:$E,2,FALSE)," ",VLOOKUP(N144,'[1]zawodnicy'!$A:$E,3,FALSE)," - ",VLOOKUP(N144,'[1]zawodnicy'!$A:$E,4,FALSE)),"")</f>
      </c>
      <c r="V144" s="58"/>
      <c r="W144" s="59"/>
      <c r="X144" s="103">
        <f>IF(SUM(AS139:AT139)=0,"",AT139&amp;":"&amp;AS139)</f>
      </c>
      <c r="Y144" s="60">
        <f>IF(SUM(AS142:AT142)=0,"",AT142&amp;":"&amp;AS142)</f>
      </c>
      <c r="Z144" s="118"/>
      <c r="AA144" s="104">
        <f>IF(SUM(AS143:AT143)=0,"",AS143&amp;":"&amp;AT143)</f>
      </c>
      <c r="AB144" s="40"/>
      <c r="AC144" s="47"/>
      <c r="AD144" s="47"/>
      <c r="AE144" s="48"/>
      <c r="AF144" s="13"/>
      <c r="AG144" s="13"/>
      <c r="AH144" s="69" t="s">
        <v>23</v>
      </c>
      <c r="AI144" s="109">
        <f>IF(ISBLANK(S144),"",VLOOKUP(S144,'[1]plan gier'!$X:$AN,12,FALSE))</f>
        <v>21</v>
      </c>
      <c r="AJ144" s="110">
        <f>IF(ISBLANK(S144),"",VLOOKUP(S144,'[1]plan gier'!$X:$AN,13,FALSE))</f>
        <v>15</v>
      </c>
      <c r="AK144" s="110">
        <f>IF(ISBLANK(S144),"",VLOOKUP(S144,'[1]plan gier'!$X:$AN,14,FALSE))</f>
        <v>22</v>
      </c>
      <c r="AL144" s="110">
        <f>IF(ISBLANK(S144),"",VLOOKUP(S144,'[1]plan gier'!$X:$AN,15,FALSE))</f>
        <v>20</v>
      </c>
      <c r="AM144" s="110">
        <f>IF(ISBLANK(S144),"",VLOOKUP(S144,'[1]plan gier'!$X:$AN,16,FALSE))</f>
        <v>0</v>
      </c>
      <c r="AN144" s="110">
        <f>IF(ISBLANK(S144),"",VLOOKUP(S144,'[1]plan gier'!$X:$AN,17,FALSE))</f>
        <v>0</v>
      </c>
      <c r="AO144" s="114">
        <f t="shared" si="13"/>
        <v>21</v>
      </c>
      <c r="AP144" s="111">
        <f t="shared" si="13"/>
        <v>15</v>
      </c>
      <c r="AQ144" s="111">
        <f t="shared" si="13"/>
        <v>22</v>
      </c>
      <c r="AR144" s="111">
        <f t="shared" si="13"/>
        <v>20</v>
      </c>
      <c r="AS144" s="111">
        <f t="shared" si="13"/>
        <v>0</v>
      </c>
      <c r="AT144" s="116">
        <f t="shared" si="13"/>
        <v>0</v>
      </c>
      <c r="AU144" s="83">
        <f t="shared" si="14"/>
        <v>78</v>
      </c>
    </row>
    <row r="145" spans="1:47" ht="11.25" customHeight="1" hidden="1">
      <c r="A145" s="2"/>
      <c r="J145" s="54"/>
      <c r="K145" s="54"/>
      <c r="L145" s="54"/>
      <c r="O145" s="54"/>
      <c r="P145" s="54"/>
      <c r="Q145" s="2"/>
      <c r="R145" s="2"/>
      <c r="S145" s="2"/>
      <c r="T145" s="71">
        <v>4</v>
      </c>
      <c r="U145" s="51">
        <f>IF(AND(N146&lt;&gt;"",N147&lt;&gt;""),CONCATENATE(VLOOKUP(N146,'[1]zawodnicy'!$A:$E,1,FALSE)," ",VLOOKUP(N146,'[1]zawodnicy'!$A:$E,2,FALSE)," ",VLOOKUP(N146,'[1]zawodnicy'!$A:$E,3,FALSE)," - ",VLOOKUP(N146,'[1]zawodnicy'!$A:$E,4,FALSE)),"")</f>
      </c>
      <c r="V145" s="52"/>
      <c r="W145" s="53"/>
      <c r="X145" s="72" t="str">
        <f>IF(SUM(AO141:AP141)=0,"",AP141&amp;":"&amp;AO141)</f>
        <v>9:21</v>
      </c>
      <c r="Y145" s="74" t="str">
        <f>IF(SUM(AO140:AP140)=0,"",AP140&amp;":"&amp;AO140)</f>
        <v>5:21</v>
      </c>
      <c r="Z145" s="74" t="str">
        <f>IF(SUM(AO143:AP143)=0,"",AP143&amp;":"&amp;AO143)</f>
        <v>14:21</v>
      </c>
      <c r="AA145" s="119"/>
      <c r="AB145" s="71" t="str">
        <f>IF(SUM(AW142:BB142)=0,"",BE142&amp;":"&amp;BF142)</f>
        <v>63:126</v>
      </c>
      <c r="AC145" s="76" t="str">
        <f>IF(SUM(AW142:BB142)=0,"",BG142&amp;":"&amp;BH142)</f>
        <v>0:6</v>
      </c>
      <c r="AD145" s="76" t="str">
        <f>IF(SUM(AW142:BB142)=0,"",BI142&amp;":"&amp;BJ142)</f>
        <v>0:3</v>
      </c>
      <c r="AE145" s="77">
        <f>IF(SUM(BI139:BI142)&gt;0,BK142,"")</f>
        <v>4</v>
      </c>
      <c r="AF145" s="13"/>
      <c r="AG145" s="13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64" ht="11.25" customHeight="1" hidden="1">
      <c r="A146" s="21"/>
      <c r="B146" s="21"/>
      <c r="C146" s="21"/>
      <c r="D146" s="21"/>
      <c r="E146" s="21"/>
      <c r="H146" s="11"/>
      <c r="J146" s="21"/>
      <c r="K146" s="21"/>
      <c r="L146" s="21"/>
      <c r="N146" s="49" t="s">
        <v>56</v>
      </c>
      <c r="O146" s="50">
        <f>IF(O135&gt;0,(O135&amp;4)*1,"")</f>
        <v>14</v>
      </c>
      <c r="Q146" s="120"/>
      <c r="R146" s="120"/>
      <c r="S146" s="120"/>
      <c r="T146" s="40"/>
      <c r="U146" s="51" t="str">
        <f>IF(AND(N146&lt;&gt;"",N147=""),CONCATENATE(VLOOKUP(N146,'[1]zawodnicy'!$A:$E,1,FALSE)," ",VLOOKUP(N146,'[1]zawodnicy'!$A:$E,2,FALSE)," ",VLOOKUP(N146,'[1]zawodnicy'!$A:$E,3,FALSE)," - ",VLOOKUP(N146,'[1]zawodnicy'!$A:$E,4,FALSE)),"")</f>
        <v>S4265 Łukasz STĘPNIEWSKI - MKB Lednik Miastko</v>
      </c>
      <c r="V146" s="52"/>
      <c r="W146" s="53"/>
      <c r="X146" s="92" t="str">
        <f>IF(SUM(AQ141:AR141)=0,"",AR141&amp;":"&amp;AQ141)</f>
        <v>17:21</v>
      </c>
      <c r="Y146" s="45" t="str">
        <f>IF(SUM(AQ140:AR140)=0,"",AR140&amp;":"&amp;AQ140)</f>
        <v>9:21</v>
      </c>
      <c r="Z146" s="45" t="str">
        <f>IF(SUM(AQ143:AR143)=0,"",AR143&amp;":"&amp;AQ143)</f>
        <v>9:21</v>
      </c>
      <c r="AA146" s="121"/>
      <c r="AB146" s="40"/>
      <c r="AC146" s="47"/>
      <c r="AD146" s="47"/>
      <c r="AE146" s="48"/>
      <c r="AF146" s="13"/>
      <c r="AG146" s="13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1.25" customHeight="1" hidden="1">
      <c r="A147" s="2"/>
      <c r="J147" s="54"/>
      <c r="K147" s="54"/>
      <c r="L147" s="54"/>
      <c r="N147" s="55"/>
      <c r="O147" s="54"/>
      <c r="P147" s="54"/>
      <c r="Q147" s="2"/>
      <c r="R147" s="2"/>
      <c r="S147" s="2"/>
      <c r="T147" s="122"/>
      <c r="U147" s="123">
        <f>IF(N147&lt;&gt;"",CONCATENATE(VLOOKUP(N147,'[1]zawodnicy'!$A:$E,1,FALSE)," ",VLOOKUP(N147,'[1]zawodnicy'!$A:$E,2,FALSE)," ",VLOOKUP(N147,'[1]zawodnicy'!$A:$E,3,FALSE)," - ",VLOOKUP(N147,'[1]zawodnicy'!$A:$E,4,FALSE)),"")</f>
      </c>
      <c r="V147" s="124"/>
      <c r="W147" s="125"/>
      <c r="X147" s="126">
        <f>IF(SUM(AS141:AT141)=0,"",AT141&amp;":"&amp;AS141)</f>
      </c>
      <c r="Y147" s="127">
        <f>IF(SUM(AS140:AT140)=0,"",AT140&amp;":"&amp;AS140)</f>
      </c>
      <c r="Z147" s="127">
        <f>IF(SUM(AS143:AT143)=0,"",AT143&amp;":"&amp;AS143)</f>
      </c>
      <c r="AA147" s="128"/>
      <c r="AB147" s="122"/>
      <c r="AC147" s="129"/>
      <c r="AD147" s="129"/>
      <c r="AE147" s="130"/>
      <c r="AF147" s="13"/>
      <c r="AG147" s="13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ht="11.25" customHeight="1" hidden="1"/>
    <row r="149" spans="14:46" ht="11.25" customHeight="1" hidden="1">
      <c r="N149" s="23"/>
      <c r="O149" s="24">
        <v>2</v>
      </c>
      <c r="Q149" s="20" t="str">
        <f>"Grupa "&amp;O149&amp;"."</f>
        <v>Grupa 2.</v>
      </c>
      <c r="R149" s="20"/>
      <c r="S149" s="20"/>
      <c r="T149" s="25" t="s">
        <v>2</v>
      </c>
      <c r="U149" s="26" t="s">
        <v>3</v>
      </c>
      <c r="V149" s="27"/>
      <c r="W149" s="28"/>
      <c r="X149" s="25">
        <v>1</v>
      </c>
      <c r="Y149" s="29">
        <v>2</v>
      </c>
      <c r="Z149" s="30">
        <v>3</v>
      </c>
      <c r="AA149" s="31">
        <v>4</v>
      </c>
      <c r="AB149" s="32" t="s">
        <v>4</v>
      </c>
      <c r="AC149" s="33" t="s">
        <v>5</v>
      </c>
      <c r="AD149" s="34" t="s">
        <v>6</v>
      </c>
      <c r="AE149" s="35" t="s">
        <v>7</v>
      </c>
      <c r="AF149" s="13"/>
      <c r="AG149" s="13"/>
      <c r="AI149" s="36" t="s">
        <v>8</v>
      </c>
      <c r="AJ149" s="36"/>
      <c r="AK149" s="36"/>
      <c r="AL149" s="36"/>
      <c r="AM149" s="36"/>
      <c r="AN149" s="36"/>
      <c r="AO149" s="36" t="s">
        <v>9</v>
      </c>
      <c r="AP149" s="36"/>
      <c r="AQ149" s="36"/>
      <c r="AR149" s="36"/>
      <c r="AS149" s="36"/>
      <c r="AT149" s="36"/>
    </row>
    <row r="150" spans="14:33" ht="11.25" customHeight="1" hidden="1">
      <c r="N150" s="37" t="s">
        <v>52</v>
      </c>
      <c r="Q150" s="38" t="s">
        <v>10</v>
      </c>
      <c r="R150" s="38"/>
      <c r="S150" s="39" t="s">
        <v>11</v>
      </c>
      <c r="T150" s="40">
        <v>1</v>
      </c>
      <c r="U150" s="41">
        <f>IF(AND(N151&lt;&gt;"",N152&lt;&gt;""),CONCATENATE(VLOOKUP(N151,'[1]zawodnicy'!$A:$E,1,FALSE)," ",VLOOKUP(N151,'[1]zawodnicy'!$A:$E,2,FALSE)," ",VLOOKUP(N151,'[1]zawodnicy'!$A:$E,3,FALSE)," - ",VLOOKUP(N151,'[1]zawodnicy'!$A:$E,4,FALSE)),"")</f>
      </c>
      <c r="V150" s="42"/>
      <c r="W150" s="43"/>
      <c r="X150" s="44"/>
      <c r="Y150" s="45" t="str">
        <f>IF(SUM(AO158:AP158)=0,"",AO158&amp;":"&amp;AP158)</f>
        <v>16:21</v>
      </c>
      <c r="Z150" s="45" t="str">
        <f>IF(SUM(AO153:AP153)=0,"",AO153&amp;":"&amp;AP153)</f>
        <v>21:16</v>
      </c>
      <c r="AA150" s="46" t="str">
        <f>IF(SUM(AO155:AP155)=0,"",AO155&amp;":"&amp;AP155)</f>
        <v>21:5</v>
      </c>
      <c r="AB150" s="40" t="str">
        <f>IF(SUM(AY153:BD153)=0,"",BE153&amp;":"&amp;BF153)</f>
        <v>142:94</v>
      </c>
      <c r="AC150" s="47" t="str">
        <f>IF(SUM(AY153:BD153)=0,"",BG153&amp;":"&amp;BH153)</f>
        <v>6:1</v>
      </c>
      <c r="AD150" s="47" t="str">
        <f>IF(SUM(AY153:BD153)=0,"",BI153&amp;":"&amp;BJ153)</f>
        <v>3:0</v>
      </c>
      <c r="AE150" s="48">
        <f>IF(SUM(BI153:BI156)&gt;0,BK153,"")</f>
        <v>1</v>
      </c>
      <c r="AF150" s="13"/>
      <c r="AG150" s="13"/>
    </row>
    <row r="151" spans="8:33" ht="11.25" customHeight="1" hidden="1">
      <c r="H151" s="11"/>
      <c r="I151" s="2" t="str">
        <f>"1"&amp;O149&amp;N150</f>
        <v>12pojedyncza juniorów</v>
      </c>
      <c r="J151" s="11" t="str">
        <f>IF(AE150="","",IF(AE150=1,N151,IF(AE153=1,N154,IF(AE156=1,N157,IF(AE159=1,N160,"")))))</f>
        <v>J3436</v>
      </c>
      <c r="K151" s="11">
        <f>IF(AE150="","",IF(AE150=1,N152,IF(AE153=1,N155,IF(AE156=1,N158,IF(AE159=1,N161,"")))))</f>
        <v>0</v>
      </c>
      <c r="L151" s="11"/>
      <c r="N151" s="49" t="s">
        <v>57</v>
      </c>
      <c r="O151" s="50">
        <f>IF(O149&gt;0,(O149&amp;1)*1,"")</f>
        <v>21</v>
      </c>
      <c r="Q151" s="38"/>
      <c r="R151" s="38"/>
      <c r="S151" s="39"/>
      <c r="T151" s="40"/>
      <c r="U151" s="51" t="str">
        <f>IF(AND(N151&lt;&gt;"",N152=""),CONCATENATE(VLOOKUP(N151,'[1]zawodnicy'!$A:$E,1,FALSE)," ",VLOOKUP(N151,'[1]zawodnicy'!$A:$E,2,FALSE)," ",VLOOKUP(N151,'[1]zawodnicy'!$A:$E,3,FALSE)," - ",VLOOKUP(N151,'[1]zawodnicy'!$A:$E,4,FALSE)),"")</f>
        <v>J3436 Patryk JAS - UKS Kometa Sianów</v>
      </c>
      <c r="V151" s="52"/>
      <c r="W151" s="53"/>
      <c r="X151" s="44"/>
      <c r="Y151" s="45" t="str">
        <f>IF(SUM(AQ158:AR158)=0,"",AQ158&amp;":"&amp;AR158)</f>
        <v>21:11</v>
      </c>
      <c r="Z151" s="45" t="str">
        <f>IF(SUM(AQ153:AR153)=0,"",AQ153&amp;":"&amp;AR153)</f>
        <v>21:13</v>
      </c>
      <c r="AA151" s="46" t="str">
        <f>IF(SUM(AQ155:AR155)=0,"",AQ155&amp;":"&amp;AR155)</f>
        <v>21:12</v>
      </c>
      <c r="AB151" s="40"/>
      <c r="AC151" s="47"/>
      <c r="AD151" s="47"/>
      <c r="AE151" s="48"/>
      <c r="AF151" s="13"/>
      <c r="AG151" s="13"/>
    </row>
    <row r="152" spans="10:63" ht="11.25" customHeight="1" hidden="1">
      <c r="J152" s="11"/>
      <c r="K152" s="54"/>
      <c r="L152" s="54"/>
      <c r="N152" s="55"/>
      <c r="O152" s="54"/>
      <c r="P152" s="54"/>
      <c r="Q152" s="38"/>
      <c r="R152" s="38"/>
      <c r="S152" s="39"/>
      <c r="T152" s="56"/>
      <c r="U152" s="57">
        <f>IF(N152&lt;&gt;"",CONCATENATE(VLOOKUP(N152,'[1]zawodnicy'!$A:$E,1,FALSE)," ",VLOOKUP(N152,'[1]zawodnicy'!$A:$E,2,FALSE)," ",VLOOKUP(N152,'[1]zawodnicy'!$A:$E,3,FALSE)," - ",VLOOKUP(N152,'[1]zawodnicy'!$A:$E,4,FALSE)),"")</f>
      </c>
      <c r="V152" s="58"/>
      <c r="W152" s="59"/>
      <c r="X152" s="44"/>
      <c r="Y152" s="60" t="str">
        <f>IF(SUM(AS158:AT158)=0,"",AS158&amp;":"&amp;AT158)</f>
        <v>21:16</v>
      </c>
      <c r="Z152" s="60">
        <f>IF(SUM(AS153:AT153)=0,"",AS153&amp;":"&amp;AT153)</f>
      </c>
      <c r="AA152" s="61">
        <f>IF(SUM(AS155:AT155)=0,"",AS155&amp;":"&amp;AT155)</f>
      </c>
      <c r="AB152" s="40"/>
      <c r="AC152" s="47"/>
      <c r="AD152" s="47"/>
      <c r="AE152" s="48"/>
      <c r="AF152" s="13"/>
      <c r="AG152" s="13"/>
      <c r="AI152" s="62" t="s">
        <v>13</v>
      </c>
      <c r="AJ152" s="63"/>
      <c r="AK152" s="63" t="s">
        <v>14</v>
      </c>
      <c r="AL152" s="63"/>
      <c r="AM152" s="63" t="s">
        <v>15</v>
      </c>
      <c r="AN152" s="63"/>
      <c r="AO152" s="62" t="s">
        <v>13</v>
      </c>
      <c r="AP152" s="63"/>
      <c r="AQ152" s="63" t="s">
        <v>14</v>
      </c>
      <c r="AR152" s="63"/>
      <c r="AS152" s="63" t="s">
        <v>15</v>
      </c>
      <c r="AT152" s="64"/>
      <c r="AW152" s="62">
        <v>1</v>
      </c>
      <c r="AX152" s="63"/>
      <c r="AY152" s="63">
        <v>2</v>
      </c>
      <c r="AZ152" s="63"/>
      <c r="BA152" s="63">
        <v>3</v>
      </c>
      <c r="BB152" s="63"/>
      <c r="BC152" s="63">
        <v>4</v>
      </c>
      <c r="BD152" s="64"/>
      <c r="BE152" s="62" t="s">
        <v>4</v>
      </c>
      <c r="BF152" s="64"/>
      <c r="BG152" s="62" t="s">
        <v>5</v>
      </c>
      <c r="BH152" s="64"/>
      <c r="BI152" s="62" t="s">
        <v>6</v>
      </c>
      <c r="BJ152" s="65"/>
      <c r="BK152" s="66" t="s">
        <v>7</v>
      </c>
    </row>
    <row r="153" spans="1:64" ht="11.25" customHeight="1" hidden="1">
      <c r="A153" s="21">
        <f aca="true" t="shared" si="16" ref="A153:A158">S153</f>
        <v>46</v>
      </c>
      <c r="B153" s="21" t="str">
        <f>IF(N151="","",N151)</f>
        <v>J3436</v>
      </c>
      <c r="C153" s="21">
        <f>IF(N152="","",N152)</f>
      </c>
      <c r="D153" s="21" t="str">
        <f>IF(N157="","",N157)</f>
        <v>G3672</v>
      </c>
      <c r="E153" s="21">
        <f>IF(N158="","",N158)</f>
      </c>
      <c r="H153" s="11"/>
      <c r="I153" s="2" t="str">
        <f>"2"&amp;O149&amp;N150</f>
        <v>22pojedyncza juniorów</v>
      </c>
      <c r="J153" s="11" t="str">
        <f>IF(AE153="","",IF(AE150=2,N151,IF(AE153=2,N154,IF(AE156=2,N157,IF(AE159=2,N160,"")))))</f>
        <v>C3670</v>
      </c>
      <c r="K153" s="11">
        <f>IF(AE153="","",IF(AE150=2,N152,IF(AE153=2,N155,IF(AE156=2,N158,IF(AE159=2,N161,"")))))</f>
        <v>0</v>
      </c>
      <c r="L153" s="11"/>
      <c r="M153" s="67" t="str">
        <f>N150</f>
        <v>pojedyncza juniorów</v>
      </c>
      <c r="O153" s="54"/>
      <c r="P153" s="54"/>
      <c r="Q153" s="68">
        <f>IF(AU153&gt;0,"",IF(A153=0,"",IF(VLOOKUP(A153,'[1]plan gier'!A:S,19,FALSE)="","",VLOOKUP(A153,'[1]plan gier'!A:S,19,FALSE))))</f>
      </c>
      <c r="R153" s="69" t="s">
        <v>16</v>
      </c>
      <c r="S153" s="70">
        <v>46</v>
      </c>
      <c r="T153" s="71">
        <v>2</v>
      </c>
      <c r="U153" s="51">
        <f>IF(AND(N154&lt;&gt;"",N155&lt;&gt;""),CONCATENATE(VLOOKUP(N154,'[1]zawodnicy'!$A:$E,1,FALSE)," ",VLOOKUP(N154,'[1]zawodnicy'!$A:$E,2,FALSE)," ",VLOOKUP(N154,'[1]zawodnicy'!$A:$E,3,FALSE)," - ",VLOOKUP(N154,'[1]zawodnicy'!$A:$E,4,FALSE)),"")</f>
      </c>
      <c r="V153" s="52"/>
      <c r="W153" s="53"/>
      <c r="X153" s="72" t="str">
        <f>IF(SUM(AO158:AP158)=0,"",AP158&amp;":"&amp;AO158)</f>
        <v>21:16</v>
      </c>
      <c r="Y153" s="73"/>
      <c r="Z153" s="74" t="str">
        <f>IF(SUM(AO156:AP156)=0,"",AO156&amp;":"&amp;AP156)</f>
        <v>21:19</v>
      </c>
      <c r="AA153" s="75" t="str">
        <f>IF(SUM(AO154:AP154)=0,"",AO154&amp;":"&amp;AP154)</f>
        <v>21:11</v>
      </c>
      <c r="AB153" s="71" t="str">
        <f>IF(SUM(AW154:AX154,BA154:BD154)=0,"",BE154&amp;":"&amp;BF154)</f>
        <v>132:122</v>
      </c>
      <c r="AC153" s="76" t="str">
        <f>IF(SUM(AW154:AX154,BA154:BD154)=0,"",BG154&amp;":"&amp;BH154)</f>
        <v>5:2</v>
      </c>
      <c r="AD153" s="76" t="str">
        <f>IF(SUM(AW154:AX154,BA154:BD154)=0,"",BI154&amp;":"&amp;BJ154)</f>
        <v>2:1</v>
      </c>
      <c r="AE153" s="77">
        <f>IF(SUM(BI153:BI156)&gt;0,BK154,"")</f>
        <v>2</v>
      </c>
      <c r="AF153" s="13"/>
      <c r="AG153" s="13"/>
      <c r="AH153" s="69" t="s">
        <v>16</v>
      </c>
      <c r="AI153" s="78">
        <f>IF(ISBLANK(S153),"",VLOOKUP(S153,'[1]plan gier'!$X:$AN,12,FALSE))</f>
        <v>21</v>
      </c>
      <c r="AJ153" s="79">
        <f>IF(ISBLANK(S153),"",VLOOKUP(S153,'[1]plan gier'!$X:$AN,13,FALSE))</f>
        <v>16</v>
      </c>
      <c r="AK153" s="79">
        <f>IF(ISBLANK(S153),"",VLOOKUP(S153,'[1]plan gier'!$X:$AN,14,FALSE))</f>
        <v>21</v>
      </c>
      <c r="AL153" s="79">
        <f>IF(ISBLANK(S153),"",VLOOKUP(S153,'[1]plan gier'!$X:$AN,15,FALSE))</f>
        <v>13</v>
      </c>
      <c r="AM153" s="79">
        <f>IF(ISBLANK(S153),"",VLOOKUP(S153,'[1]plan gier'!$X:$AN,16,FALSE))</f>
        <v>0</v>
      </c>
      <c r="AN153" s="79">
        <f>IF(ISBLANK(S153),"",VLOOKUP(S153,'[1]plan gier'!$X:$AN,17,FALSE))</f>
        <v>0</v>
      </c>
      <c r="AO153" s="80">
        <f aca="true" t="shared" si="17" ref="AO153:AT158">IF(AI153="",0,AI153)</f>
        <v>21</v>
      </c>
      <c r="AP153" s="81">
        <f t="shared" si="17"/>
        <v>16</v>
      </c>
      <c r="AQ153" s="81">
        <f t="shared" si="17"/>
        <v>21</v>
      </c>
      <c r="AR153" s="81">
        <f t="shared" si="17"/>
        <v>13</v>
      </c>
      <c r="AS153" s="81">
        <f t="shared" si="17"/>
        <v>0</v>
      </c>
      <c r="AT153" s="82">
        <f t="shared" si="17"/>
        <v>0</v>
      </c>
      <c r="AU153" s="83">
        <f aca="true" t="shared" si="18" ref="AU153:AU158">SUM(AO153:AT153)</f>
        <v>71</v>
      </c>
      <c r="AV153" s="5">
        <v>1</v>
      </c>
      <c r="AW153" s="84"/>
      <c r="AX153" s="85"/>
      <c r="AY153" s="81">
        <f>IF(AI158&gt;AJ158,1,0)+IF(AK158&gt;AL158,1,0)+IF(AM158&gt;AN158,1,0)</f>
        <v>2</v>
      </c>
      <c r="AZ153" s="81">
        <f>AW154</f>
        <v>1</v>
      </c>
      <c r="BA153" s="81">
        <f>IF(AI153&gt;AJ153,1,0)+IF(AK153&gt;AL153,1,0)+IF(AM153&gt;AN153,1,0)</f>
        <v>2</v>
      </c>
      <c r="BB153" s="79">
        <f>AW155</f>
        <v>0</v>
      </c>
      <c r="BC153" s="86">
        <f>IF(AI155&gt;AJ155,1,0)+IF(AK155&gt;AL155,1,0)+IF(AM155&gt;AN155,1,0)</f>
        <v>2</v>
      </c>
      <c r="BD153" s="87">
        <f>AW156</f>
        <v>0</v>
      </c>
      <c r="BE153" s="78">
        <f>AO153+AQ153+AS153+AO155+AQ155+AS155+AO158+AQ158+AS158</f>
        <v>142</v>
      </c>
      <c r="BF153" s="88">
        <f>AP153+AR153+AT153+AP155+AR155+AT155+AP158+AR158+AT158</f>
        <v>94</v>
      </c>
      <c r="BG153" s="78">
        <f>AY153+BA153+BC153</f>
        <v>6</v>
      </c>
      <c r="BH153" s="89">
        <f>AZ153+BB153+BD153</f>
        <v>1</v>
      </c>
      <c r="BI153" s="78">
        <f>IF(AY153&gt;AZ153,1,0)+IF(BA153&gt;BB153,1,0)+IF(BC153&gt;BD153,1,0)</f>
        <v>3</v>
      </c>
      <c r="BJ153" s="89">
        <f>IF(AZ153&gt;AY153,1,0)+IF(BB153&gt;BA153,1,0)+IF(BD153&gt;BC153,1,0)</f>
        <v>0</v>
      </c>
      <c r="BK153" s="90">
        <f>IF(BI153+BJ153=0,"",IF(BL153=MAX(BL153:BL156),1,IF(BL153=LARGE(BL153:BL156,2),2,IF(BL153=MIN(BL153:BL156),4,3))))</f>
        <v>1</v>
      </c>
      <c r="BL153" s="91">
        <f>IF(BI153+BJ153&lt;&gt;0,BI153-BJ153+(BG153-BH153)/100+(BE153-BF153)/10000,-3)</f>
        <v>3.0547999999999997</v>
      </c>
    </row>
    <row r="154" spans="1:64" ht="11.25" customHeight="1" hidden="1">
      <c r="A154" s="21">
        <f t="shared" si="16"/>
        <v>47</v>
      </c>
      <c r="B154" s="21" t="str">
        <f>IF(N154="","",N154)</f>
        <v>C3670</v>
      </c>
      <c r="C154" s="21">
        <f>IF(N155="","",N155)</f>
      </c>
      <c r="D154" s="21" t="str">
        <f>IF(N160="","",N160)</f>
        <v>S4544</v>
      </c>
      <c r="E154" s="21">
        <f>IF(N161="","",N161)</f>
      </c>
      <c r="J154" s="11"/>
      <c r="K154" s="21"/>
      <c r="L154" s="21"/>
      <c r="M154" s="67" t="str">
        <f>N150</f>
        <v>pojedyncza juniorów</v>
      </c>
      <c r="N154" s="49" t="s">
        <v>58</v>
      </c>
      <c r="O154" s="50">
        <f>IF(O149&gt;0,(O149&amp;2)*1,"")</f>
        <v>22</v>
      </c>
      <c r="Q154" s="68">
        <f>IF(AU154&gt;0,"",IF(A154=0,"",IF(VLOOKUP(A154,'[1]plan gier'!A:S,19,FALSE)="","",VLOOKUP(A154,'[1]plan gier'!A:S,19,FALSE))))</f>
      </c>
      <c r="R154" s="69" t="s">
        <v>18</v>
      </c>
      <c r="S154" s="70">
        <v>47</v>
      </c>
      <c r="T154" s="40"/>
      <c r="U154" s="51" t="str">
        <f>IF(AND(N154&lt;&gt;"",N155=""),CONCATENATE(VLOOKUP(N154,'[1]zawodnicy'!$A:$E,1,FALSE)," ",VLOOKUP(N154,'[1]zawodnicy'!$A:$E,2,FALSE)," ",VLOOKUP(N154,'[1]zawodnicy'!$A:$E,3,FALSE)," - ",VLOOKUP(N154,'[1]zawodnicy'!$A:$E,4,FALSE)),"")</f>
        <v>C3670 Robert CYBULSKI - MKB Lednik Miastko</v>
      </c>
      <c r="V154" s="52"/>
      <c r="W154" s="53"/>
      <c r="X154" s="92" t="str">
        <f>IF(SUM(AQ158:AR158)=0,"",AR158&amp;":"&amp;AQ158)</f>
        <v>11:21</v>
      </c>
      <c r="Y154" s="93"/>
      <c r="Z154" s="45" t="str">
        <f>IF(SUM(AQ156:AR156)=0,"",AQ156&amp;":"&amp;AR156)</f>
        <v>21:18</v>
      </c>
      <c r="AA154" s="94" t="str">
        <f>IF(SUM(AQ154:AR154)=0,"",AQ154&amp;":"&amp;AR154)</f>
        <v>21:16</v>
      </c>
      <c r="AB154" s="40"/>
      <c r="AC154" s="47"/>
      <c r="AD154" s="47"/>
      <c r="AE154" s="48"/>
      <c r="AF154" s="13"/>
      <c r="AG154" s="13"/>
      <c r="AH154" s="69" t="s">
        <v>18</v>
      </c>
      <c r="AI154" s="80">
        <f>IF(ISBLANK(S154),"",VLOOKUP(S154,'[1]plan gier'!$X:$AN,12,FALSE))</f>
        <v>21</v>
      </c>
      <c r="AJ154" s="81">
        <f>IF(ISBLANK(S154),"",VLOOKUP(S154,'[1]plan gier'!$X:$AN,13,FALSE))</f>
        <v>11</v>
      </c>
      <c r="AK154" s="81">
        <f>IF(ISBLANK(S154),"",VLOOKUP(S154,'[1]plan gier'!$X:$AN,14,FALSE))</f>
        <v>21</v>
      </c>
      <c r="AL154" s="81">
        <f>IF(ISBLANK(S154),"",VLOOKUP(S154,'[1]plan gier'!$X:$AN,15,FALSE))</f>
        <v>16</v>
      </c>
      <c r="AM154" s="81">
        <f>IF(ISBLANK(S154),"",VLOOKUP(S154,'[1]plan gier'!$X:$AN,16,FALSE))</f>
        <v>0</v>
      </c>
      <c r="AN154" s="81">
        <f>IF(ISBLANK(S154),"",VLOOKUP(S154,'[1]plan gier'!$X:$AN,17,FALSE))</f>
        <v>0</v>
      </c>
      <c r="AO154" s="95">
        <f t="shared" si="17"/>
        <v>21</v>
      </c>
      <c r="AP154" s="96">
        <f t="shared" si="17"/>
        <v>11</v>
      </c>
      <c r="AQ154" s="96">
        <f t="shared" si="17"/>
        <v>21</v>
      </c>
      <c r="AR154" s="96">
        <f t="shared" si="17"/>
        <v>16</v>
      </c>
      <c r="AS154" s="96">
        <f t="shared" si="17"/>
        <v>0</v>
      </c>
      <c r="AT154" s="97">
        <f t="shared" si="17"/>
        <v>0</v>
      </c>
      <c r="AU154" s="83">
        <f t="shared" si="18"/>
        <v>69</v>
      </c>
      <c r="AV154" s="5">
        <v>2</v>
      </c>
      <c r="AW154" s="95">
        <f>IF(AI158&lt;AJ158,1,0)+IF(AK158&lt;AL158,1,0)+IF(AM158&lt;AN158,1,0)</f>
        <v>1</v>
      </c>
      <c r="AX154" s="96">
        <f>AY153</f>
        <v>2</v>
      </c>
      <c r="AY154" s="98"/>
      <c r="AZ154" s="99"/>
      <c r="BA154" s="96">
        <f>IF(AI156&gt;AJ156,1,0)+IF(AK156&gt;AL156,1,0)+IF(AM156&gt;AN156,1,0)</f>
        <v>2</v>
      </c>
      <c r="BB154" s="96">
        <f>AY155</f>
        <v>0</v>
      </c>
      <c r="BC154" s="100">
        <f>IF(AI154&gt;AJ154,1,0)+IF(AK154&gt;AL154,1,0)+IF(AM154&gt;AN154,1,0)</f>
        <v>2</v>
      </c>
      <c r="BD154" s="101">
        <f>AY156</f>
        <v>0</v>
      </c>
      <c r="BE154" s="95">
        <f>AO154+AQ154+AS154+AO156+AQ156+AS156+AP158+AR158+AT158</f>
        <v>132</v>
      </c>
      <c r="BF154" s="101">
        <f>AP154+AR154+AT154+AP156+AR156+AT156+AO158+AQ158+AS158</f>
        <v>122</v>
      </c>
      <c r="BG154" s="95">
        <f>AW154+BA154+BC154</f>
        <v>5</v>
      </c>
      <c r="BH154" s="97">
        <f>AX154+BB154+BD154</f>
        <v>2</v>
      </c>
      <c r="BI154" s="95">
        <f>IF(AW154&gt;AX154,1,0)+IF(BA154&gt;BB154,1,0)+IF(BC154&gt;BD154,1,0)</f>
        <v>2</v>
      </c>
      <c r="BJ154" s="97">
        <f>IF(AX154&gt;AW154,1,0)+IF(BB154&gt;BA154,1,0)+IF(BD154&gt;BC154,1,0)</f>
        <v>1</v>
      </c>
      <c r="BK154" s="102">
        <f>IF(BI154+BJ154=0,"",IF(BL154=MAX(BL153:BL156),1,IF(BL154=LARGE(BL153:BL156,2),2,IF(BL154=MIN(BL153:BL156),4,3))))</f>
        <v>2</v>
      </c>
      <c r="BL154" s="91">
        <f>IF(BI154+BJ154&lt;&gt;0,BI154-BJ154+(BG154-BH154)/100+(BE154-BF154)/10000,-3)</f>
        <v>1.031</v>
      </c>
    </row>
    <row r="155" spans="1:64" ht="11.25" customHeight="1" hidden="1">
      <c r="A155" s="21">
        <f t="shared" si="16"/>
        <v>78</v>
      </c>
      <c r="B155" s="21" t="str">
        <f>IF(N151="","",N151)</f>
        <v>J3436</v>
      </c>
      <c r="C155" s="21">
        <f>IF(N152="","",N152)</f>
      </c>
      <c r="D155" s="21" t="str">
        <f>IF(N160="","",N160)</f>
        <v>S4544</v>
      </c>
      <c r="E155" s="21">
        <f>IF(N161="","",N161)</f>
      </c>
      <c r="H155" s="11"/>
      <c r="I155" s="2" t="str">
        <f>"3"&amp;O149&amp;N150</f>
        <v>32pojedyncza juniorów</v>
      </c>
      <c r="J155" s="11" t="str">
        <f>IF(AE156="","",IF(AE150=3,N151,IF(AE153=3,N154,IF(AE156=3,N157,IF(AE159=3,N160,"")))))</f>
        <v>G3672</v>
      </c>
      <c r="K155" s="11">
        <f>IF(AE156="","",IF(AE150=3,N152,IF(AE153=3,N155,IF(AE156=3,N158,IF(AE159=3,N161,"")))))</f>
        <v>0</v>
      </c>
      <c r="L155" s="11"/>
      <c r="M155" s="67" t="str">
        <f>N150</f>
        <v>pojedyncza juniorów</v>
      </c>
      <c r="N155" s="55"/>
      <c r="O155" s="54"/>
      <c r="P155" s="54"/>
      <c r="Q155" s="68">
        <f>IF(AU155&gt;0,"",IF(A155=0,"",IF(VLOOKUP(A155,'[1]plan gier'!A:S,19,FALSE)="","",VLOOKUP(A155,'[1]plan gier'!A:S,19,FALSE))))</f>
      </c>
      <c r="R155" s="69" t="s">
        <v>19</v>
      </c>
      <c r="S155" s="70">
        <v>78</v>
      </c>
      <c r="T155" s="56"/>
      <c r="U155" s="57">
        <f>IF(N155&lt;&gt;"",CONCATENATE(VLOOKUP(N155,'[1]zawodnicy'!$A:$E,1,FALSE)," ",VLOOKUP(N155,'[1]zawodnicy'!$A:$E,2,FALSE)," ",VLOOKUP(N155,'[1]zawodnicy'!$A:$E,3,FALSE)," - ",VLOOKUP(N155,'[1]zawodnicy'!$A:$E,4,FALSE)),"")</f>
      </c>
      <c r="V155" s="58"/>
      <c r="W155" s="59"/>
      <c r="X155" s="103" t="str">
        <f>IF(SUM(AS158:AT158)=0,"",AT158&amp;":"&amp;AS158)</f>
        <v>16:21</v>
      </c>
      <c r="Y155" s="93"/>
      <c r="Z155" s="60">
        <f>IF(SUM(AS156:AT156)=0,"",AS156&amp;":"&amp;AT156)</f>
      </c>
      <c r="AA155" s="104">
        <f>IF(SUM(AS154:AT154)=0,"",AS154&amp;":"&amp;AT154)</f>
      </c>
      <c r="AB155" s="40"/>
      <c r="AC155" s="47"/>
      <c r="AD155" s="47"/>
      <c r="AE155" s="48"/>
      <c r="AF155" s="13"/>
      <c r="AG155" s="13"/>
      <c r="AH155" s="69" t="s">
        <v>19</v>
      </c>
      <c r="AI155" s="80">
        <f>IF(ISBLANK(S155),"",VLOOKUP(S155,'[1]plan gier'!$X:$AN,12,FALSE))</f>
        <v>21</v>
      </c>
      <c r="AJ155" s="81">
        <f>IF(ISBLANK(S155),"",VLOOKUP(S155,'[1]plan gier'!$X:$AN,13,FALSE))</f>
        <v>5</v>
      </c>
      <c r="AK155" s="81">
        <f>IF(ISBLANK(S155),"",VLOOKUP(S155,'[1]plan gier'!$X:$AN,14,FALSE))</f>
        <v>21</v>
      </c>
      <c r="AL155" s="81">
        <f>IF(ISBLANK(S155),"",VLOOKUP(S155,'[1]plan gier'!$X:$AN,15,FALSE))</f>
        <v>12</v>
      </c>
      <c r="AM155" s="81">
        <f>IF(ISBLANK(S155),"",VLOOKUP(S155,'[1]plan gier'!$X:$AN,16,FALSE))</f>
        <v>0</v>
      </c>
      <c r="AN155" s="81">
        <f>IF(ISBLANK(S155),"",VLOOKUP(S155,'[1]plan gier'!$X:$AN,17,FALSE))</f>
        <v>0</v>
      </c>
      <c r="AO155" s="95">
        <f t="shared" si="17"/>
        <v>21</v>
      </c>
      <c r="AP155" s="96">
        <f t="shared" si="17"/>
        <v>5</v>
      </c>
      <c r="AQ155" s="96">
        <f t="shared" si="17"/>
        <v>21</v>
      </c>
      <c r="AR155" s="96">
        <f t="shared" si="17"/>
        <v>12</v>
      </c>
      <c r="AS155" s="96">
        <f t="shared" si="17"/>
        <v>0</v>
      </c>
      <c r="AT155" s="97">
        <f t="shared" si="17"/>
        <v>0</v>
      </c>
      <c r="AU155" s="83">
        <f t="shared" si="18"/>
        <v>59</v>
      </c>
      <c r="AV155" s="5">
        <v>3</v>
      </c>
      <c r="AW155" s="95">
        <f>IF(AI153&lt;AJ153,1,0)+IF(AK153&lt;AL153,1,0)+IF(AM153&lt;AN153,1,0)</f>
        <v>0</v>
      </c>
      <c r="AX155" s="96">
        <f>BA153</f>
        <v>2</v>
      </c>
      <c r="AY155" s="96">
        <f>IF(AI156&lt;AJ156,1,0)+IF(AK156&lt;AL156,1,0)+IF(AM156&lt;AN156,1,0)</f>
        <v>0</v>
      </c>
      <c r="AZ155" s="96">
        <f>BA154</f>
        <v>2</v>
      </c>
      <c r="BA155" s="98"/>
      <c r="BB155" s="99"/>
      <c r="BC155" s="96">
        <f>IF(AI157&gt;AJ157,1,0)+IF(AK157&gt;AL157,1,0)+IF(AM157&gt;AN157,1,0)</f>
        <v>2</v>
      </c>
      <c r="BD155" s="101">
        <f>BA156</f>
        <v>0</v>
      </c>
      <c r="BE155" s="105">
        <f>AP153+AR153+AT153+AP156+AR156+AT156+AO157+AQ157+AS157</f>
        <v>108</v>
      </c>
      <c r="BF155" s="106">
        <f>AO153+AQ153+AS153+AO156+AQ156+AS156+AP157+AR157+AT157</f>
        <v>111</v>
      </c>
      <c r="BG155" s="105">
        <f>AW155+AY155+BC155</f>
        <v>2</v>
      </c>
      <c r="BH155" s="107">
        <f>AX155+AZ155+BD155</f>
        <v>4</v>
      </c>
      <c r="BI155" s="95">
        <f>IF(AW155&gt;AX155,1,0)+IF(AY155&gt;AZ155,1,0)+IF(BC155&gt;BD155,1,0)</f>
        <v>1</v>
      </c>
      <c r="BJ155" s="97">
        <f>IF(AX155&gt;AW155,1,0)+IF(AZ155&gt;AY155,1,0)+IF(BD155&gt;BC155,1,0)</f>
        <v>2</v>
      </c>
      <c r="BK155" s="102">
        <f>IF(BI155+BJ155=0,"",IF(BL155=MAX(BL153:BL156),1,IF(BL155=LARGE(BL153:BL156,2),2,IF(BL155=MIN(BL153:BL156),4,3))))</f>
        <v>3</v>
      </c>
      <c r="BL155" s="91">
        <f>IF(BI155+BJ155&lt;&gt;0,BI155-BJ155+(BG155-BH155)/100+(BE155-BF155)/10000,-3)</f>
        <v>-1.0203</v>
      </c>
    </row>
    <row r="156" spans="1:64" ht="11.25" customHeight="1" hidden="1">
      <c r="A156" s="21">
        <f t="shared" si="16"/>
        <v>79</v>
      </c>
      <c r="B156" s="21" t="str">
        <f>IF(N154="","",N154)</f>
        <v>C3670</v>
      </c>
      <c r="C156" s="21">
        <f>IF(N155="","",N155)</f>
      </c>
      <c r="D156" s="21" t="str">
        <f>IF(N157="","",N157)</f>
        <v>G3672</v>
      </c>
      <c r="E156" s="21">
        <f>IF(N158="","",N158)</f>
      </c>
      <c r="J156" s="11"/>
      <c r="K156" s="54"/>
      <c r="L156" s="54"/>
      <c r="M156" s="67" t="str">
        <f>N150</f>
        <v>pojedyncza juniorów</v>
      </c>
      <c r="O156" s="54"/>
      <c r="P156" s="54"/>
      <c r="Q156" s="68">
        <f>IF(AU156&gt;0,"",IF(A156=0,"",IF(VLOOKUP(A156,'[1]plan gier'!A:S,19,FALSE)="","",VLOOKUP(A156,'[1]plan gier'!A:S,19,FALSE))))</f>
      </c>
      <c r="R156" s="69" t="s">
        <v>20</v>
      </c>
      <c r="S156" s="70">
        <v>79</v>
      </c>
      <c r="T156" s="71">
        <v>3</v>
      </c>
      <c r="U156" s="51">
        <f>IF(AND(N157&lt;&gt;"",N158&lt;&gt;""),CONCATENATE(VLOOKUP(N157,'[1]zawodnicy'!$A:$E,1,FALSE)," ",VLOOKUP(N157,'[1]zawodnicy'!$A:$E,2,FALSE)," ",VLOOKUP(N157,'[1]zawodnicy'!$A:$E,3,FALSE)," - ",VLOOKUP(N157,'[1]zawodnicy'!$A:$E,4,FALSE)),"")</f>
      </c>
      <c r="V156" s="52"/>
      <c r="W156" s="53"/>
      <c r="X156" s="72" t="str">
        <f>IF(SUM(AO153:AP153)=0,"",AP153&amp;":"&amp;AO153)</f>
        <v>16:21</v>
      </c>
      <c r="Y156" s="74" t="str">
        <f>IF(SUM(AO156:AP156)=0,"",AP156&amp;":"&amp;AO156)</f>
        <v>19:21</v>
      </c>
      <c r="Z156" s="108"/>
      <c r="AA156" s="75" t="str">
        <f>IF(SUM(AO157:AP157)=0,"",AO157&amp;":"&amp;AP157)</f>
        <v>21:16</v>
      </c>
      <c r="AB156" s="71" t="str">
        <f>IF(SUM(AW155:AZ155,BC155:BD155)=0,"",BE155&amp;":"&amp;BF155)</f>
        <v>108:111</v>
      </c>
      <c r="AC156" s="76" t="str">
        <f>IF(SUM(AW155:AZ155,BC155:BD155)=0,"",BG155&amp;":"&amp;BH155)</f>
        <v>2:4</v>
      </c>
      <c r="AD156" s="76" t="str">
        <f>IF(SUM(AW155:AZ155,BC155:BD155)=0,"",BI155&amp;":"&amp;BJ155)</f>
        <v>1:2</v>
      </c>
      <c r="AE156" s="77">
        <f>IF(SUM(BI153:BI156)&gt;0,BK155,"")</f>
        <v>3</v>
      </c>
      <c r="AF156" s="13"/>
      <c r="AG156" s="13"/>
      <c r="AH156" s="69" t="s">
        <v>20</v>
      </c>
      <c r="AI156" s="80">
        <f>IF(ISBLANK(S156),"",VLOOKUP(S156,'[1]plan gier'!$X:$AN,12,FALSE))</f>
        <v>21</v>
      </c>
      <c r="AJ156" s="81">
        <f>IF(ISBLANK(S156),"",VLOOKUP(S156,'[1]plan gier'!$X:$AN,13,FALSE))</f>
        <v>19</v>
      </c>
      <c r="AK156" s="81">
        <f>IF(ISBLANK(S156),"",VLOOKUP(S156,'[1]plan gier'!$X:$AN,14,FALSE))</f>
        <v>21</v>
      </c>
      <c r="AL156" s="81">
        <f>IF(ISBLANK(S156),"",VLOOKUP(S156,'[1]plan gier'!$X:$AN,15,FALSE))</f>
        <v>18</v>
      </c>
      <c r="AM156" s="81">
        <f>IF(ISBLANK(S156),"",VLOOKUP(S156,'[1]plan gier'!$X:$AN,16,FALSE))</f>
        <v>0</v>
      </c>
      <c r="AN156" s="81">
        <f>IF(ISBLANK(S156),"",VLOOKUP(S156,'[1]plan gier'!$X:$AN,17,FALSE))</f>
        <v>0</v>
      </c>
      <c r="AO156" s="95">
        <f t="shared" si="17"/>
        <v>21</v>
      </c>
      <c r="AP156" s="96">
        <f t="shared" si="17"/>
        <v>19</v>
      </c>
      <c r="AQ156" s="96">
        <f t="shared" si="17"/>
        <v>21</v>
      </c>
      <c r="AR156" s="96">
        <f t="shared" si="17"/>
        <v>18</v>
      </c>
      <c r="AS156" s="96">
        <f t="shared" si="17"/>
        <v>0</v>
      </c>
      <c r="AT156" s="97">
        <f t="shared" si="17"/>
        <v>0</v>
      </c>
      <c r="AU156" s="83">
        <f t="shared" si="18"/>
        <v>79</v>
      </c>
      <c r="AV156" s="5">
        <v>4</v>
      </c>
      <c r="AW156" s="109">
        <f>IF(AI155&lt;AJ155,1,0)+IF(AK155&lt;AL155,1,0)+IF(AM155&lt;AN155,1,0)</f>
        <v>0</v>
      </c>
      <c r="AX156" s="110">
        <f>BC153</f>
        <v>2</v>
      </c>
      <c r="AY156" s="110">
        <f>IF(AI154&lt;AJ154,1,0)+IF(AK154&lt;AL154,1,0)+IF(AM154&lt;AN154,1,0)</f>
        <v>0</v>
      </c>
      <c r="AZ156" s="110">
        <f>BC154</f>
        <v>2</v>
      </c>
      <c r="BA156" s="111">
        <f>IF(AI157&lt;AJ157,1,0)+IF(AK157&lt;AL157,1,0)+IF(AM157&lt;AN157,1,0)</f>
        <v>0</v>
      </c>
      <c r="BB156" s="111">
        <f>BC155</f>
        <v>2</v>
      </c>
      <c r="BC156" s="112"/>
      <c r="BD156" s="113"/>
      <c r="BE156" s="114">
        <f>AP154+AR154+AT154+AP155+AR155+AT155+AP157+AR157+AT157</f>
        <v>71</v>
      </c>
      <c r="BF156" s="115">
        <f>AO154+AQ154+AS154+AO155+AQ155+AS155+AO157+AQ157+AS157</f>
        <v>126</v>
      </c>
      <c r="BG156" s="114">
        <f>AW156+AY156+BA156</f>
        <v>0</v>
      </c>
      <c r="BH156" s="116">
        <f>AX156+AZ156+BB156</f>
        <v>6</v>
      </c>
      <c r="BI156" s="114">
        <f>IF(AW156&gt;AX156,1,0)+IF(AY156&gt;AZ156,1,0)+IF(BA156&gt;BB156,1,0)</f>
        <v>0</v>
      </c>
      <c r="BJ156" s="116">
        <f>IF(AX156&gt;AW156,1,0)+IF(AZ156&gt;AY156,1,0)+IF(BB156&gt;BA156,1,0)</f>
        <v>3</v>
      </c>
      <c r="BK156" s="117">
        <f>IF(BI156+BJ156=0,"",IF(BL156=MAX(BL153:BL156),1,IF(BL156=LARGE(BL153:BL156,2),2,IF(BL156=MIN(BL153:BL156),4,3))))</f>
        <v>4</v>
      </c>
      <c r="BL156" s="91">
        <f>IF(BI156+BJ156&lt;&gt;0,BI156-BJ156+(BG156-BH156)/100+(BE156-BF156)/10000,-3)</f>
        <v>-3.0655</v>
      </c>
    </row>
    <row r="157" spans="1:64" ht="11.25" customHeight="1" hidden="1">
      <c r="A157" s="21">
        <f t="shared" si="16"/>
        <v>99</v>
      </c>
      <c r="B157" s="21" t="str">
        <f>IF(N157="","",N157)</f>
        <v>G3672</v>
      </c>
      <c r="C157" s="21">
        <f>IF(N158="","",N158)</f>
      </c>
      <c r="D157" s="21" t="str">
        <f>IF(N160="","",N160)</f>
        <v>S4544</v>
      </c>
      <c r="E157" s="21">
        <f>IF(N161="","",N161)</f>
      </c>
      <c r="H157" s="11"/>
      <c r="I157" s="2" t="str">
        <f>"4"&amp;O149&amp;N150</f>
        <v>42pojedyncza juniorów</v>
      </c>
      <c r="J157" s="11" t="str">
        <f>IF(AE159="","",IF(AE150=4,N151,IF(AE153=4,N154,IF(AE156=4,N157,IF(AE159=4,N160,"")))))</f>
        <v>S4544</v>
      </c>
      <c r="K157" s="11">
        <f>IF(AE159="","",IF(AE150=4,N152,IF(AE153=4,N155,IF(AE156=4,N158,IF(AE159=4,N161,"")))))</f>
        <v>0</v>
      </c>
      <c r="L157" s="11"/>
      <c r="M157" s="67" t="str">
        <f>N150</f>
        <v>pojedyncza juniorów</v>
      </c>
      <c r="N157" s="49" t="s">
        <v>59</v>
      </c>
      <c r="O157" s="50">
        <f>IF(O149&gt;0,(O149&amp;3)*1,"")</f>
        <v>23</v>
      </c>
      <c r="Q157" s="68">
        <f>IF(AU157&gt;0,"",IF(A157=0,"",IF(VLOOKUP(A157,'[1]plan gier'!A:S,19,FALSE)="","",VLOOKUP(A157,'[1]plan gier'!A:S,19,FALSE))))</f>
      </c>
      <c r="R157" s="69" t="s">
        <v>22</v>
      </c>
      <c r="S157" s="70">
        <v>99</v>
      </c>
      <c r="T157" s="40"/>
      <c r="U157" s="51" t="str">
        <f>IF(AND(N157&lt;&gt;"",N158=""),CONCATENATE(VLOOKUP(N157,'[1]zawodnicy'!$A:$E,1,FALSE)," ",VLOOKUP(N157,'[1]zawodnicy'!$A:$E,2,FALSE)," ",VLOOKUP(N157,'[1]zawodnicy'!$A:$E,3,FALSE)," - ",VLOOKUP(N157,'[1]zawodnicy'!$A:$E,4,FALSE)),"")</f>
        <v>G3672 Kamil GOCAN - MKB Lednik Miastko</v>
      </c>
      <c r="V157" s="52"/>
      <c r="W157" s="53"/>
      <c r="X157" s="92" t="str">
        <f>IF(SUM(AQ153:AR153)=0,"",AR153&amp;":"&amp;AQ153)</f>
        <v>13:21</v>
      </c>
      <c r="Y157" s="45" t="str">
        <f>IF(SUM(AQ156:AR156)=0,"",AR156&amp;":"&amp;AQ156)</f>
        <v>18:21</v>
      </c>
      <c r="Z157" s="118"/>
      <c r="AA157" s="94" t="str">
        <f>IF(SUM(AQ157:AR157)=0,"",AQ157&amp;":"&amp;AR157)</f>
        <v>21:11</v>
      </c>
      <c r="AB157" s="40"/>
      <c r="AC157" s="47"/>
      <c r="AD157" s="47"/>
      <c r="AE157" s="48"/>
      <c r="AF157" s="13"/>
      <c r="AG157" s="13"/>
      <c r="AH157" s="69" t="s">
        <v>22</v>
      </c>
      <c r="AI157" s="80">
        <f>IF(ISBLANK(S157),"",VLOOKUP(S157,'[1]plan gier'!$X:$AN,12,FALSE))</f>
        <v>21</v>
      </c>
      <c r="AJ157" s="81">
        <f>IF(ISBLANK(S157),"",VLOOKUP(S157,'[1]plan gier'!$X:$AN,13,FALSE))</f>
        <v>16</v>
      </c>
      <c r="AK157" s="81">
        <f>IF(ISBLANK(S157),"",VLOOKUP(S157,'[1]plan gier'!$X:$AN,14,FALSE))</f>
        <v>21</v>
      </c>
      <c r="AL157" s="81">
        <f>IF(ISBLANK(S157),"",VLOOKUP(S157,'[1]plan gier'!$X:$AN,15,FALSE))</f>
        <v>11</v>
      </c>
      <c r="AM157" s="81">
        <f>IF(ISBLANK(S157),"",VLOOKUP(S157,'[1]plan gier'!$X:$AN,16,FALSE))</f>
        <v>0</v>
      </c>
      <c r="AN157" s="81">
        <f>IF(ISBLANK(S157),"",VLOOKUP(S157,'[1]plan gier'!$X:$AN,17,FALSE))</f>
        <v>0</v>
      </c>
      <c r="AO157" s="95">
        <f t="shared" si="17"/>
        <v>21</v>
      </c>
      <c r="AP157" s="96">
        <f t="shared" si="17"/>
        <v>16</v>
      </c>
      <c r="AQ157" s="96">
        <f t="shared" si="17"/>
        <v>21</v>
      </c>
      <c r="AR157" s="96">
        <f t="shared" si="17"/>
        <v>11</v>
      </c>
      <c r="AS157" s="96">
        <f t="shared" si="17"/>
        <v>0</v>
      </c>
      <c r="AT157" s="97">
        <f t="shared" si="17"/>
        <v>0</v>
      </c>
      <c r="AU157" s="83">
        <f t="shared" si="18"/>
        <v>69</v>
      </c>
      <c r="BE157" s="21">
        <f aca="true" t="shared" si="19" ref="BE157:BJ157">SUM(BE153:BE156)</f>
        <v>453</v>
      </c>
      <c r="BF157" s="21">
        <f t="shared" si="19"/>
        <v>453</v>
      </c>
      <c r="BG157" s="21">
        <f t="shared" si="19"/>
        <v>13</v>
      </c>
      <c r="BH157" s="21">
        <f t="shared" si="19"/>
        <v>13</v>
      </c>
      <c r="BI157" s="21">
        <f t="shared" si="19"/>
        <v>6</v>
      </c>
      <c r="BJ157" s="21">
        <f t="shared" si="19"/>
        <v>6</v>
      </c>
      <c r="BL157" s="22">
        <f>SUM(BL153:BL156)</f>
        <v>0</v>
      </c>
    </row>
    <row r="158" spans="1:47" ht="11.25" customHeight="1" hidden="1">
      <c r="A158" s="21">
        <f t="shared" si="16"/>
        <v>100</v>
      </c>
      <c r="B158" s="21" t="str">
        <f>IF(N151="","",N151)</f>
        <v>J3436</v>
      </c>
      <c r="C158" s="21">
        <f>IF(N152="","",N152)</f>
      </c>
      <c r="D158" s="21" t="str">
        <f>IF(N154="","",N154)</f>
        <v>C3670</v>
      </c>
      <c r="E158" s="21">
        <f>IF(N155="","",N155)</f>
      </c>
      <c r="J158" s="54"/>
      <c r="K158" s="54"/>
      <c r="L158" s="54"/>
      <c r="M158" s="67" t="str">
        <f>N150</f>
        <v>pojedyncza juniorów</v>
      </c>
      <c r="N158" s="55"/>
      <c r="O158" s="54"/>
      <c r="P158" s="54"/>
      <c r="Q158" s="68">
        <f>IF(AU158&gt;0,"",IF(A158=0,"",IF(VLOOKUP(A158,'[1]plan gier'!A:S,19,FALSE)="","",VLOOKUP(A158,'[1]plan gier'!A:S,19,FALSE))))</f>
      </c>
      <c r="R158" s="69" t="s">
        <v>23</v>
      </c>
      <c r="S158" s="70">
        <v>100</v>
      </c>
      <c r="T158" s="56"/>
      <c r="U158" s="57">
        <f>IF(N158&lt;&gt;"",CONCATENATE(VLOOKUP(N158,'[1]zawodnicy'!$A:$E,1,FALSE)," ",VLOOKUP(N158,'[1]zawodnicy'!$A:$E,2,FALSE)," ",VLOOKUP(N158,'[1]zawodnicy'!$A:$E,3,FALSE)," - ",VLOOKUP(N158,'[1]zawodnicy'!$A:$E,4,FALSE)),"")</f>
      </c>
      <c r="V158" s="58"/>
      <c r="W158" s="59"/>
      <c r="X158" s="103">
        <f>IF(SUM(AS153:AT153)=0,"",AT153&amp;":"&amp;AS153)</f>
      </c>
      <c r="Y158" s="60">
        <f>IF(SUM(AS156:AT156)=0,"",AT156&amp;":"&amp;AS156)</f>
      </c>
      <c r="Z158" s="118"/>
      <c r="AA158" s="104">
        <f>IF(SUM(AS157:AT157)=0,"",AS157&amp;":"&amp;AT157)</f>
      </c>
      <c r="AB158" s="40"/>
      <c r="AC158" s="47"/>
      <c r="AD158" s="47"/>
      <c r="AE158" s="48"/>
      <c r="AF158" s="13"/>
      <c r="AG158" s="13"/>
      <c r="AH158" s="69" t="s">
        <v>23</v>
      </c>
      <c r="AI158" s="109">
        <f>IF(ISBLANK(S158),"",VLOOKUP(S158,'[1]plan gier'!$X:$AN,12,FALSE))</f>
        <v>16</v>
      </c>
      <c r="AJ158" s="110">
        <f>IF(ISBLANK(S158),"",VLOOKUP(S158,'[1]plan gier'!$X:$AN,13,FALSE))</f>
        <v>21</v>
      </c>
      <c r="AK158" s="110">
        <f>IF(ISBLANK(S158),"",VLOOKUP(S158,'[1]plan gier'!$X:$AN,14,FALSE))</f>
        <v>21</v>
      </c>
      <c r="AL158" s="110">
        <f>IF(ISBLANK(S158),"",VLOOKUP(S158,'[1]plan gier'!$X:$AN,15,FALSE))</f>
        <v>11</v>
      </c>
      <c r="AM158" s="110">
        <f>IF(ISBLANK(S158),"",VLOOKUP(S158,'[1]plan gier'!$X:$AN,16,FALSE))</f>
        <v>21</v>
      </c>
      <c r="AN158" s="110">
        <f>IF(ISBLANK(S158),"",VLOOKUP(S158,'[1]plan gier'!$X:$AN,17,FALSE))</f>
        <v>16</v>
      </c>
      <c r="AO158" s="114">
        <f t="shared" si="17"/>
        <v>16</v>
      </c>
      <c r="AP158" s="111">
        <f t="shared" si="17"/>
        <v>21</v>
      </c>
      <c r="AQ158" s="111">
        <f t="shared" si="17"/>
        <v>21</v>
      </c>
      <c r="AR158" s="111">
        <f t="shared" si="17"/>
        <v>11</v>
      </c>
      <c r="AS158" s="111">
        <f t="shared" si="17"/>
        <v>21</v>
      </c>
      <c r="AT158" s="116">
        <f t="shared" si="17"/>
        <v>16</v>
      </c>
      <c r="AU158" s="83">
        <f t="shared" si="18"/>
        <v>106</v>
      </c>
    </row>
    <row r="159" spans="1:47" ht="11.25" customHeight="1" hidden="1">
      <c r="A159" s="2"/>
      <c r="J159" s="54"/>
      <c r="K159" s="54"/>
      <c r="L159" s="54"/>
      <c r="O159" s="54"/>
      <c r="P159" s="54"/>
      <c r="Q159" s="2"/>
      <c r="R159" s="2"/>
      <c r="S159" s="2"/>
      <c r="T159" s="71">
        <v>4</v>
      </c>
      <c r="U159" s="51">
        <f>IF(AND(N160&lt;&gt;"",N161&lt;&gt;""),CONCATENATE(VLOOKUP(N160,'[1]zawodnicy'!$A:$E,1,FALSE)," ",VLOOKUP(N160,'[1]zawodnicy'!$A:$E,2,FALSE)," ",VLOOKUP(N160,'[1]zawodnicy'!$A:$E,3,FALSE)," - ",VLOOKUP(N160,'[1]zawodnicy'!$A:$E,4,FALSE)),"")</f>
      </c>
      <c r="V159" s="52"/>
      <c r="W159" s="53"/>
      <c r="X159" s="72" t="str">
        <f>IF(SUM(AO155:AP155)=0,"",AP155&amp;":"&amp;AO155)</f>
        <v>5:21</v>
      </c>
      <c r="Y159" s="74" t="str">
        <f>IF(SUM(AO154:AP154)=0,"",AP154&amp;":"&amp;AO154)</f>
        <v>11:21</v>
      </c>
      <c r="Z159" s="74" t="str">
        <f>IF(SUM(AO157:AP157)=0,"",AP157&amp;":"&amp;AO157)</f>
        <v>16:21</v>
      </c>
      <c r="AA159" s="119"/>
      <c r="AB159" s="71" t="str">
        <f>IF(SUM(AW156:BB156)=0,"",BE156&amp;":"&amp;BF156)</f>
        <v>71:126</v>
      </c>
      <c r="AC159" s="76" t="str">
        <f>IF(SUM(AW156:BB156)=0,"",BG156&amp;":"&amp;BH156)</f>
        <v>0:6</v>
      </c>
      <c r="AD159" s="76" t="str">
        <f>IF(SUM(AW156:BB156)=0,"",BI156&amp;":"&amp;BJ156)</f>
        <v>0:3</v>
      </c>
      <c r="AE159" s="77">
        <f>IF(SUM(BI153:BI156)&gt;0,BK156,"")</f>
        <v>4</v>
      </c>
      <c r="AF159" s="13"/>
      <c r="AG159" s="13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64" ht="11.25" customHeight="1" hidden="1">
      <c r="A160" s="21"/>
      <c r="B160" s="21"/>
      <c r="C160" s="21"/>
      <c r="D160" s="21"/>
      <c r="E160" s="21"/>
      <c r="H160" s="11"/>
      <c r="J160" s="21"/>
      <c r="K160" s="21"/>
      <c r="L160" s="21"/>
      <c r="N160" s="49" t="s">
        <v>60</v>
      </c>
      <c r="O160" s="50">
        <f>IF(O149&gt;0,(O149&amp;4)*1,"")</f>
        <v>24</v>
      </c>
      <c r="Q160" s="120"/>
      <c r="R160" s="120"/>
      <c r="S160" s="120"/>
      <c r="T160" s="40"/>
      <c r="U160" s="51" t="str">
        <f>IF(AND(N160&lt;&gt;"",N161=""),CONCATENATE(VLOOKUP(N160,'[1]zawodnicy'!$A:$E,1,FALSE)," ",VLOOKUP(N160,'[1]zawodnicy'!$A:$E,2,FALSE)," ",VLOOKUP(N160,'[1]zawodnicy'!$A:$E,3,FALSE)," - ",VLOOKUP(N160,'[1]zawodnicy'!$A:$E,4,FALSE)),"")</f>
        <v>S4544 Paweł SZWEDA - MKB Lednik Miastko</v>
      </c>
      <c r="V160" s="52"/>
      <c r="W160" s="53"/>
      <c r="X160" s="92" t="str">
        <f>IF(SUM(AQ155:AR155)=0,"",AR155&amp;":"&amp;AQ155)</f>
        <v>12:21</v>
      </c>
      <c r="Y160" s="45" t="str">
        <f>IF(SUM(AQ154:AR154)=0,"",AR154&amp;":"&amp;AQ154)</f>
        <v>16:21</v>
      </c>
      <c r="Z160" s="45" t="str">
        <f>IF(SUM(AQ157:AR157)=0,"",AR157&amp;":"&amp;AQ157)</f>
        <v>11:21</v>
      </c>
      <c r="AA160" s="121"/>
      <c r="AB160" s="40"/>
      <c r="AC160" s="47"/>
      <c r="AD160" s="47"/>
      <c r="AE160" s="48"/>
      <c r="AF160" s="13"/>
      <c r="AG160" s="13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1.25" customHeight="1" hidden="1">
      <c r="A161" s="2"/>
      <c r="J161" s="54"/>
      <c r="K161" s="54"/>
      <c r="L161" s="54"/>
      <c r="N161" s="55"/>
      <c r="O161" s="54"/>
      <c r="P161" s="54"/>
      <c r="Q161" s="2"/>
      <c r="R161" s="2"/>
      <c r="S161" s="2"/>
      <c r="T161" s="122"/>
      <c r="U161" s="123">
        <f>IF(N161&lt;&gt;"",CONCATENATE(VLOOKUP(N161,'[1]zawodnicy'!$A:$E,1,FALSE)," ",VLOOKUP(N161,'[1]zawodnicy'!$A:$E,2,FALSE)," ",VLOOKUP(N161,'[1]zawodnicy'!$A:$E,3,FALSE)," - ",VLOOKUP(N161,'[1]zawodnicy'!$A:$E,4,FALSE)),"")</f>
      </c>
      <c r="V161" s="124"/>
      <c r="W161" s="125"/>
      <c r="X161" s="126">
        <f>IF(SUM(AS155:AT155)=0,"",AT155&amp;":"&amp;AS155)</f>
      </c>
      <c r="Y161" s="127">
        <f>IF(SUM(AS154:AT154)=0,"",AT154&amp;":"&amp;AS154)</f>
      </c>
      <c r="Z161" s="127">
        <f>IF(SUM(AS157:AT157)=0,"",AT157&amp;":"&amp;AS157)</f>
      </c>
      <c r="AA161" s="128"/>
      <c r="AB161" s="122"/>
      <c r="AC161" s="129"/>
      <c r="AD161" s="129"/>
      <c r="AE161" s="130"/>
      <c r="AF161" s="13"/>
      <c r="AG161" s="13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ht="11.25" customHeight="1" hidden="1"/>
    <row r="163" spans="10:64" ht="11.25" customHeight="1" hidden="1">
      <c r="J163" s="2"/>
      <c r="K163" s="2"/>
      <c r="L163" s="2"/>
      <c r="M163" s="168"/>
      <c r="N163" s="169">
        <v>1</v>
      </c>
      <c r="O163" s="170"/>
      <c r="P163" s="170"/>
      <c r="Q163" s="1"/>
      <c r="R163" s="1"/>
      <c r="S163" s="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2"/>
      <c r="AE163" s="172"/>
      <c r="AF163" s="17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0:64" ht="11.25" customHeight="1" hidden="1">
      <c r="J164" s="2"/>
      <c r="K164" s="2"/>
      <c r="L164" s="2"/>
      <c r="N164" s="173" t="s">
        <v>52</v>
      </c>
      <c r="P164" s="170"/>
      <c r="Q164" s="1"/>
      <c r="R164" s="1"/>
      <c r="S164" s="1"/>
      <c r="T164" s="1"/>
      <c r="U164" s="174"/>
      <c r="V164" s="175"/>
      <c r="W164" s="175"/>
      <c r="X164" s="17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1.25" customHeight="1" hidden="1">
      <c r="A165" s="176">
        <f>W165</f>
        <v>111</v>
      </c>
      <c r="B165" s="2" t="str">
        <f>IF(T165="","",T165)</f>
        <v>M3531</v>
      </c>
      <c r="D165" s="2" t="str">
        <f>IF(T166="","",T166)</f>
        <v>J3436</v>
      </c>
      <c r="F165" s="2">
        <f>IF(A165=0,IF(AND(LEN(B165)&gt;0,LEN(D165)=0),VLOOKUP(B165,'[1]zawodnicy'!$A:$E,1,FALSE),IF(AND(LEN(D165)&gt;0,LEN(B165)=0),VLOOKUP(D165,'[1]zawodnicy'!$A:$E,1,FALSE),"")),IF((VLOOKUP(A165,'[1]plan gier'!$X:$AF,7,FALSE))="","",VLOOKUP(VLOOKUP(A165,'[1]plan gier'!$X:$AF,7,FALSE),'[1]zawodnicy'!$A:$E,1,FALSE)))</f>
      </c>
      <c r="H165" s="2">
        <f>IF(A165=0,"",IF((VLOOKUP(A165,'[1]plan gier'!$X:$AF,7,FALSE))="","",VLOOKUP(A165,'[1]plan gier'!$X:$AF,9,FALSE)))</f>
      </c>
      <c r="J165" s="177"/>
      <c r="K165" s="177"/>
      <c r="L165" s="178" t="str">
        <f>IF(A165=0,"",IF(VLOOKUP(A165,'[1]plan gier'!A:S,19,FALSE)="","",VLOOKUP(A165,'[1]plan gier'!A:S,19,FALSE)))</f>
        <v>godz. 20:50</v>
      </c>
      <c r="M165" s="2" t="str">
        <f>N164</f>
        <v>pojedyncza juniorów</v>
      </c>
      <c r="N165" s="179"/>
      <c r="O165" s="180">
        <v>1</v>
      </c>
      <c r="P165" s="181"/>
      <c r="Q165" s="5">
        <f>O165</f>
        <v>1</v>
      </c>
      <c r="T165" s="182" t="str">
        <f>UPPER(IF(O165="","",IF(ISTEXT(N165),N165,IF(AND(N163&gt;0,O165&gt;0),VLOOKUP(N163&amp;O165&amp;N164,I:J,2,FALSE),""))))</f>
        <v>M3531</v>
      </c>
      <c r="U165" s="183"/>
      <c r="V165" s="184" t="str">
        <f>IF(T165&lt;&gt;"",CONCATENATE(VLOOKUP(T165,'[1]zawodnicy'!$A:$E,2,FALSE)," ",VLOOKUP(T165,'[1]zawodnicy'!$A:$E,3,FALSE)," - ",VLOOKUP(T165,'[1]zawodnicy'!$A:$E,4,FALSE)),"")</f>
        <v>Norbert MIARKA - ZKB Maced Polanów</v>
      </c>
      <c r="W165" s="185">
        <v>111</v>
      </c>
      <c r="X165" s="186">
        <f>IF(F165="","",VLOOKUP(F165,'[1]zawodnicy'!$A:$D,3,FALSE))</f>
      </c>
      <c r="Y165" s="187"/>
      <c r="Z165" s="187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0:64" ht="11.25" customHeight="1" hidden="1">
      <c r="J166" s="177"/>
      <c r="K166" s="177"/>
      <c r="L166" s="177"/>
      <c r="N166" s="179"/>
      <c r="O166" s="188">
        <v>2</v>
      </c>
      <c r="P166" s="181"/>
      <c r="Q166" s="5">
        <f>O166</f>
        <v>2</v>
      </c>
      <c r="T166" s="182" t="str">
        <f>UPPER(IF(O166="","",IF(ISTEXT(N166),N166,IF(AND(N163&gt;0,O166&gt;0),VLOOKUP(N163&amp;O166&amp;N164,I:J,2,FALSE),""))))</f>
        <v>J3436</v>
      </c>
      <c r="U166" s="183"/>
      <c r="V166" s="184" t="str">
        <f>IF(T166&lt;&gt;"",CONCATENATE(VLOOKUP(T166,'[1]zawodnicy'!$A:$E,2,FALSE)," ",VLOOKUP(T166,'[1]zawodnicy'!$A:$E,3,FALSE)," - ",VLOOKUP(T166,'[1]zawodnicy'!$A:$E,4,FALSE)),"")</f>
        <v>Patryk JAS - UKS Kometa Sianów</v>
      </c>
      <c r="W166" s="189"/>
      <c r="X166" s="190" t="str">
        <f>IF(H165="",L165,H165)</f>
        <v>godz. 20:50</v>
      </c>
      <c r="Y166" s="191"/>
      <c r="Z166" s="19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28:32" ht="11.25" customHeight="1" hidden="1">
      <c r="AB167" s="196" t="s">
        <v>41</v>
      </c>
      <c r="AC167" s="196"/>
      <c r="AD167" s="196"/>
      <c r="AE167" s="196"/>
      <c r="AF167" s="196"/>
    </row>
    <row r="168" spans="28:32" ht="11.25" customHeight="1" hidden="1">
      <c r="AB168" s="196" t="str">
        <f>IF(ISBLANK('[1]dane'!$D$4),"",'[1]dane'!$D$4)</f>
        <v>Zenon GIĘTKOWSKI</v>
      </c>
      <c r="AC168" s="196"/>
      <c r="AD168" s="196"/>
      <c r="AE168" s="196"/>
      <c r="AF168" s="196"/>
    </row>
    <row r="169" spans="13:32" ht="11.25" customHeight="1" hidden="1">
      <c r="M169" s="17"/>
      <c r="N169" s="18" t="s">
        <v>61</v>
      </c>
      <c r="R169" s="19"/>
      <c r="S169" s="19"/>
      <c r="T169" s="20" t="str">
        <f>"Gra "&amp;N169</f>
        <v>Gra pojedyncza chłopców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9" t="s">
        <v>62</v>
      </c>
      <c r="AF169" s="19"/>
    </row>
    <row r="170" spans="14:46" ht="11.25" customHeight="1" hidden="1">
      <c r="N170" s="23"/>
      <c r="O170" s="24">
        <v>1</v>
      </c>
      <c r="Q170" s="20" t="str">
        <f>"Grupa "&amp;O170&amp;"."</f>
        <v>Grupa 1.</v>
      </c>
      <c r="R170" s="20"/>
      <c r="S170" s="20"/>
      <c r="T170" s="25" t="s">
        <v>2</v>
      </c>
      <c r="U170" s="26" t="s">
        <v>3</v>
      </c>
      <c r="V170" s="27"/>
      <c r="W170" s="28"/>
      <c r="X170" s="25">
        <v>1</v>
      </c>
      <c r="Y170" s="29">
        <v>2</v>
      </c>
      <c r="Z170" s="30">
        <v>3</v>
      </c>
      <c r="AA170" s="31">
        <v>4</v>
      </c>
      <c r="AB170" s="32" t="s">
        <v>4</v>
      </c>
      <c r="AC170" s="33" t="s">
        <v>5</v>
      </c>
      <c r="AD170" s="34" t="s">
        <v>6</v>
      </c>
      <c r="AE170" s="35" t="s">
        <v>7</v>
      </c>
      <c r="AF170" s="13"/>
      <c r="AG170" s="13"/>
      <c r="AI170" s="36" t="s">
        <v>8</v>
      </c>
      <c r="AJ170" s="36"/>
      <c r="AK170" s="36"/>
      <c r="AL170" s="36"/>
      <c r="AM170" s="36"/>
      <c r="AN170" s="36"/>
      <c r="AO170" s="36" t="s">
        <v>9</v>
      </c>
      <c r="AP170" s="36"/>
      <c r="AQ170" s="36"/>
      <c r="AR170" s="36"/>
      <c r="AS170" s="36"/>
      <c r="AT170" s="36"/>
    </row>
    <row r="171" spans="14:33" ht="11.25" customHeight="1" hidden="1">
      <c r="N171" s="37" t="s">
        <v>61</v>
      </c>
      <c r="Q171" s="38" t="s">
        <v>10</v>
      </c>
      <c r="R171" s="38"/>
      <c r="S171" s="39" t="s">
        <v>11</v>
      </c>
      <c r="T171" s="40">
        <v>1</v>
      </c>
      <c r="U171" s="41">
        <f>IF(AND(N172&lt;&gt;"",N173&lt;&gt;""),CONCATENATE(VLOOKUP(N172,'[1]zawodnicy'!$A:$E,1,FALSE)," ",VLOOKUP(N172,'[1]zawodnicy'!$A:$E,2,FALSE)," ",VLOOKUP(N172,'[1]zawodnicy'!$A:$E,3,FALSE)," - ",VLOOKUP(N172,'[1]zawodnicy'!$A:$E,4,FALSE)),"")</f>
      </c>
      <c r="V171" s="42"/>
      <c r="W171" s="43"/>
      <c r="X171" s="44"/>
      <c r="Y171" s="45" t="str">
        <f>IF(SUM(AO179:AP179)=0,"",AO179&amp;":"&amp;AP179)</f>
        <v>21:10</v>
      </c>
      <c r="Z171" s="45" t="str">
        <f>IF(SUM(AO174:AP174)=0,"",AO174&amp;":"&amp;AP174)</f>
        <v>21:13</v>
      </c>
      <c r="AA171" s="46" t="str">
        <f>IF(SUM(AO176:AP176)=0,"",AO176&amp;":"&amp;AP176)</f>
        <v>21:0</v>
      </c>
      <c r="AB171" s="40" t="str">
        <f>IF(SUM(AY174:BD174)=0,"",BE174&amp;":"&amp;BF174)</f>
        <v>142:76</v>
      </c>
      <c r="AC171" s="47" t="str">
        <f>IF(SUM(AY174:BD174)=0,"",BG174&amp;":"&amp;BH174)</f>
        <v>6:1</v>
      </c>
      <c r="AD171" s="47" t="str">
        <f>IF(SUM(AY174:BD174)=0,"",BI174&amp;":"&amp;BJ174)</f>
        <v>3:0</v>
      </c>
      <c r="AE171" s="48">
        <f>IF(SUM(BI174:BI177)&gt;0,BK174,"")</f>
        <v>1</v>
      </c>
      <c r="AF171" s="13"/>
      <c r="AG171" s="13"/>
    </row>
    <row r="172" spans="8:33" ht="11.25" customHeight="1" hidden="1">
      <c r="H172" s="11"/>
      <c r="I172" s="2" t="str">
        <f>"1"&amp;O170&amp;N171</f>
        <v>11pojedyncza chłopców</v>
      </c>
      <c r="J172" s="11" t="str">
        <f>IF(AE171="","",IF(AE171=1,N172,IF(AE174=1,N175,IF(AE177=1,N178,IF(AE180=1,N181,"")))))</f>
        <v>M4698</v>
      </c>
      <c r="K172" s="11">
        <f>IF(AE171="","",IF(AE171=1,N173,IF(AE174=1,N176,IF(AE177=1,N179,IF(AE180=1,N182,"")))))</f>
        <v>0</v>
      </c>
      <c r="L172" s="11"/>
      <c r="N172" s="49" t="s">
        <v>63</v>
      </c>
      <c r="O172" s="50">
        <f>IF(O170&gt;0,(O170&amp;1)*1,"")</f>
        <v>11</v>
      </c>
      <c r="Q172" s="38"/>
      <c r="R172" s="38"/>
      <c r="S172" s="39"/>
      <c r="T172" s="40"/>
      <c r="U172" s="51" t="str">
        <f>IF(AND(N172&lt;&gt;"",N173=""),CONCATENATE(VLOOKUP(N172,'[1]zawodnicy'!$A:$E,1,FALSE)," ",VLOOKUP(N172,'[1]zawodnicy'!$A:$E,2,FALSE)," ",VLOOKUP(N172,'[1]zawodnicy'!$A:$E,3,FALSE)," - ",VLOOKUP(N172,'[1]zawodnicy'!$A:$E,4,FALSE)),"")</f>
        <v>M4698 Norbert MARKOWSKI - UKS Kometa Sianów</v>
      </c>
      <c r="V172" s="52"/>
      <c r="W172" s="53"/>
      <c r="X172" s="44"/>
      <c r="Y172" s="45" t="str">
        <f>IF(SUM(AQ179:AR179)=0,"",AQ179&amp;":"&amp;AR179)</f>
        <v>21:12</v>
      </c>
      <c r="Z172" s="45" t="str">
        <f>IF(SUM(AQ174:AR174)=0,"",AQ174&amp;":"&amp;AR174)</f>
        <v>15:21</v>
      </c>
      <c r="AA172" s="46" t="str">
        <f>IF(SUM(AQ176:AR176)=0,"",AQ176&amp;":"&amp;AR176)</f>
        <v>21:0</v>
      </c>
      <c r="AB172" s="40"/>
      <c r="AC172" s="47"/>
      <c r="AD172" s="47"/>
      <c r="AE172" s="48"/>
      <c r="AF172" s="13"/>
      <c r="AG172" s="13"/>
    </row>
    <row r="173" spans="10:63" ht="11.25" customHeight="1" hidden="1">
      <c r="J173" s="11"/>
      <c r="K173" s="54"/>
      <c r="L173" s="54"/>
      <c r="N173" s="55"/>
      <c r="O173" s="54"/>
      <c r="P173" s="54"/>
      <c r="Q173" s="38"/>
      <c r="R173" s="38"/>
      <c r="S173" s="39"/>
      <c r="T173" s="56"/>
      <c r="U173" s="57">
        <f>IF(N173&lt;&gt;"",CONCATENATE(VLOOKUP(N173,'[1]zawodnicy'!$A:$E,1,FALSE)," ",VLOOKUP(N173,'[1]zawodnicy'!$A:$E,2,FALSE)," ",VLOOKUP(N173,'[1]zawodnicy'!$A:$E,3,FALSE)," - ",VLOOKUP(N173,'[1]zawodnicy'!$A:$E,4,FALSE)),"")</f>
      </c>
      <c r="V173" s="58"/>
      <c r="W173" s="59"/>
      <c r="X173" s="44"/>
      <c r="Y173" s="60">
        <f>IF(SUM(AS179:AT179)=0,"",AS179&amp;":"&amp;AT179)</f>
      </c>
      <c r="Z173" s="60" t="str">
        <f>IF(SUM(AS174:AT174)=0,"",AS174&amp;":"&amp;AT174)</f>
        <v>22:20</v>
      </c>
      <c r="AA173" s="61">
        <f>IF(SUM(AS176:AT176)=0,"",AS176&amp;":"&amp;AT176)</f>
      </c>
      <c r="AB173" s="40"/>
      <c r="AC173" s="47"/>
      <c r="AD173" s="47"/>
      <c r="AE173" s="48"/>
      <c r="AF173" s="13"/>
      <c r="AG173" s="13"/>
      <c r="AI173" s="62" t="s">
        <v>13</v>
      </c>
      <c r="AJ173" s="63"/>
      <c r="AK173" s="63" t="s">
        <v>14</v>
      </c>
      <c r="AL173" s="63"/>
      <c r="AM173" s="63" t="s">
        <v>15</v>
      </c>
      <c r="AN173" s="63"/>
      <c r="AO173" s="62" t="s">
        <v>13</v>
      </c>
      <c r="AP173" s="63"/>
      <c r="AQ173" s="63" t="s">
        <v>14</v>
      </c>
      <c r="AR173" s="63"/>
      <c r="AS173" s="63" t="s">
        <v>15</v>
      </c>
      <c r="AT173" s="64"/>
      <c r="AW173" s="62">
        <v>1</v>
      </c>
      <c r="AX173" s="63"/>
      <c r="AY173" s="63">
        <v>2</v>
      </c>
      <c r="AZ173" s="63"/>
      <c r="BA173" s="63">
        <v>3</v>
      </c>
      <c r="BB173" s="63"/>
      <c r="BC173" s="63">
        <v>4</v>
      </c>
      <c r="BD173" s="64"/>
      <c r="BE173" s="62" t="s">
        <v>4</v>
      </c>
      <c r="BF173" s="64"/>
      <c r="BG173" s="62" t="s">
        <v>5</v>
      </c>
      <c r="BH173" s="64"/>
      <c r="BI173" s="62" t="s">
        <v>6</v>
      </c>
      <c r="BJ173" s="65"/>
      <c r="BK173" s="66" t="s">
        <v>7</v>
      </c>
    </row>
    <row r="174" spans="1:64" ht="11.25" customHeight="1" hidden="1">
      <c r="A174" s="21">
        <f aca="true" t="shared" si="20" ref="A174:A179">S174</f>
        <v>10</v>
      </c>
      <c r="B174" s="21" t="str">
        <f>IF(N172="","",N172)</f>
        <v>M4698</v>
      </c>
      <c r="C174" s="21">
        <f>IF(N173="","",N173)</f>
      </c>
      <c r="D174" s="21" t="str">
        <f>IF(N178="","",N178)</f>
        <v>K5446</v>
      </c>
      <c r="E174" s="21">
        <f>IF(N179="","",N179)</f>
      </c>
      <c r="H174" s="11"/>
      <c r="I174" s="2" t="str">
        <f>"2"&amp;O170&amp;N171</f>
        <v>21pojedyncza chłopców</v>
      </c>
      <c r="J174" s="11" t="str">
        <f>IF(AE174="","",IF(AE171=2,N172,IF(AE174=2,N175,IF(AE177=2,N178,IF(AE180=2,N181,"")))))</f>
        <v>K5446</v>
      </c>
      <c r="K174" s="11">
        <f>IF(AE174="","",IF(AE171=2,N173,IF(AE174=2,N176,IF(AE177=2,N179,IF(AE180=2,N182,"")))))</f>
        <v>0</v>
      </c>
      <c r="L174" s="11"/>
      <c r="M174" s="67" t="str">
        <f>N171</f>
        <v>pojedyncza chłopców</v>
      </c>
      <c r="O174" s="54"/>
      <c r="P174" s="54"/>
      <c r="Q174" s="68">
        <f>IF(AU174&gt;0,"",IF(A174=0,"",IF(VLOOKUP(A174,'[1]plan gier'!A:S,19,FALSE)="","",VLOOKUP(A174,'[1]plan gier'!A:S,19,FALSE))))</f>
      </c>
      <c r="R174" s="69" t="s">
        <v>16</v>
      </c>
      <c r="S174" s="70">
        <v>10</v>
      </c>
      <c r="T174" s="71">
        <v>2</v>
      </c>
      <c r="U174" s="51">
        <f>IF(AND(N175&lt;&gt;"",N176&lt;&gt;""),CONCATENATE(VLOOKUP(N175,'[1]zawodnicy'!$A:$E,1,FALSE)," ",VLOOKUP(N175,'[1]zawodnicy'!$A:$E,2,FALSE)," ",VLOOKUP(N175,'[1]zawodnicy'!$A:$E,3,FALSE)," - ",VLOOKUP(N175,'[1]zawodnicy'!$A:$E,4,FALSE)),"")</f>
      </c>
      <c r="V174" s="52"/>
      <c r="W174" s="53"/>
      <c r="X174" s="72" t="str">
        <f>IF(SUM(AO179:AP179)=0,"",AP179&amp;":"&amp;AO179)</f>
        <v>10:21</v>
      </c>
      <c r="Y174" s="73"/>
      <c r="Z174" s="74" t="str">
        <f>IF(SUM(AO177:AP177)=0,"",AO177&amp;":"&amp;AP177)</f>
        <v>10:21</v>
      </c>
      <c r="AA174" s="75" t="str">
        <f>IF(SUM(AO175:AP175)=0,"",AO175&amp;":"&amp;AP175)</f>
        <v>12:21</v>
      </c>
      <c r="AB174" s="71" t="str">
        <f>IF(SUM(AW175:AX175,BA175:BD175)=0,"",BE175&amp;":"&amp;BF175)</f>
        <v>70:126</v>
      </c>
      <c r="AC174" s="76" t="str">
        <f>IF(SUM(AW175:AX175,BA175:BD175)=0,"",BG175&amp;":"&amp;BH175)</f>
        <v>0:6</v>
      </c>
      <c r="AD174" s="76" t="str">
        <f>IF(SUM(AW175:AX175,BA175:BD175)=0,"",BI175&amp;":"&amp;BJ175)</f>
        <v>0:3</v>
      </c>
      <c r="AE174" s="77">
        <f>IF(SUM(BI174:BI177)&gt;0,BK175,"")</f>
        <v>4</v>
      </c>
      <c r="AF174" s="13"/>
      <c r="AG174" s="13"/>
      <c r="AH174" s="69" t="s">
        <v>16</v>
      </c>
      <c r="AI174" s="78">
        <f>IF(ISBLANK(S174),"",VLOOKUP(S174,'[1]plan gier'!$X:$AN,12,FALSE))</f>
        <v>21</v>
      </c>
      <c r="AJ174" s="79">
        <f>IF(ISBLANK(S174),"",VLOOKUP(S174,'[1]plan gier'!$X:$AN,13,FALSE))</f>
        <v>13</v>
      </c>
      <c r="AK174" s="79">
        <f>IF(ISBLANK(S174),"",VLOOKUP(S174,'[1]plan gier'!$X:$AN,14,FALSE))</f>
        <v>15</v>
      </c>
      <c r="AL174" s="79">
        <f>IF(ISBLANK(S174),"",VLOOKUP(S174,'[1]plan gier'!$X:$AN,15,FALSE))</f>
        <v>21</v>
      </c>
      <c r="AM174" s="79">
        <f>IF(ISBLANK(S174),"",VLOOKUP(S174,'[1]plan gier'!$X:$AN,16,FALSE))</f>
        <v>22</v>
      </c>
      <c r="AN174" s="79">
        <f>IF(ISBLANK(S174),"",VLOOKUP(S174,'[1]plan gier'!$X:$AN,17,FALSE))</f>
        <v>20</v>
      </c>
      <c r="AO174" s="80">
        <f aca="true" t="shared" si="21" ref="AO174:AT179">IF(AI174="",0,AI174)</f>
        <v>21</v>
      </c>
      <c r="AP174" s="81">
        <f t="shared" si="21"/>
        <v>13</v>
      </c>
      <c r="AQ174" s="81">
        <f t="shared" si="21"/>
        <v>15</v>
      </c>
      <c r="AR174" s="81">
        <f t="shared" si="21"/>
        <v>21</v>
      </c>
      <c r="AS174" s="81">
        <f t="shared" si="21"/>
        <v>22</v>
      </c>
      <c r="AT174" s="82">
        <f t="shared" si="21"/>
        <v>20</v>
      </c>
      <c r="AU174" s="83">
        <f aca="true" t="shared" si="22" ref="AU174:AU179">SUM(AO174:AT174)</f>
        <v>112</v>
      </c>
      <c r="AV174" s="5">
        <v>1</v>
      </c>
      <c r="AW174" s="84"/>
      <c r="AX174" s="85"/>
      <c r="AY174" s="81">
        <f>IF(AI179&gt;AJ179,1,0)+IF(AK179&gt;AL179,1,0)+IF(AM179&gt;AN179,1,0)</f>
        <v>2</v>
      </c>
      <c r="AZ174" s="81">
        <f>AW175</f>
        <v>0</v>
      </c>
      <c r="BA174" s="81">
        <f>IF(AI174&gt;AJ174,1,0)+IF(AK174&gt;AL174,1,0)+IF(AM174&gt;AN174,1,0)</f>
        <v>2</v>
      </c>
      <c r="BB174" s="79">
        <f>AW176</f>
        <v>1</v>
      </c>
      <c r="BC174" s="86">
        <f>IF(AI176&gt;AJ176,1,0)+IF(AK176&gt;AL176,1,0)+IF(AM176&gt;AN176,1,0)</f>
        <v>2</v>
      </c>
      <c r="BD174" s="87">
        <f>AW177</f>
        <v>0</v>
      </c>
      <c r="BE174" s="78">
        <f>AO174+AQ174+AS174+AO176+AQ176+AS176+AO179+AQ179+AS179</f>
        <v>142</v>
      </c>
      <c r="BF174" s="88">
        <f>AP174+AR174+AT174+AP176+AR176+AT176+AP179+AR179+AT179</f>
        <v>76</v>
      </c>
      <c r="BG174" s="78">
        <f>AY174+BA174+BC174</f>
        <v>6</v>
      </c>
      <c r="BH174" s="89">
        <f>AZ174+BB174+BD174</f>
        <v>1</v>
      </c>
      <c r="BI174" s="78">
        <f>IF(AY174&gt;AZ174,1,0)+IF(BA174&gt;BB174,1,0)+IF(BC174&gt;BD174,1,0)</f>
        <v>3</v>
      </c>
      <c r="BJ174" s="89">
        <f>IF(AZ174&gt;AY174,1,0)+IF(BB174&gt;BA174,1,0)+IF(BD174&gt;BC174,1,0)</f>
        <v>0</v>
      </c>
      <c r="BK174" s="90">
        <f>IF(BI174+BJ174=0,"",IF(BL174=MAX(BL174:BL177),1,IF(BL174=LARGE(BL174:BL177,2),2,IF(BL174=MIN(BL174:BL177),4,3))))</f>
        <v>1</v>
      </c>
      <c r="BL174" s="91">
        <f>IF(BI174+BJ174&lt;&gt;0,BI174-BJ174+(BG174-BH174)/100+(BE174-BF174)/10000,-3)</f>
        <v>3.0566</v>
      </c>
    </row>
    <row r="175" spans="1:64" ht="11.25" customHeight="1" hidden="1">
      <c r="A175" s="21">
        <f t="shared" si="20"/>
        <v>11</v>
      </c>
      <c r="B175" s="21" t="str">
        <f>IF(N175="","",N175)</f>
        <v>P5456</v>
      </c>
      <c r="C175" s="21">
        <f>IF(N176="","",N176)</f>
      </c>
      <c r="D175" s="21" t="str">
        <f>IF(N181="","",N181)</f>
        <v>W5498</v>
      </c>
      <c r="E175" s="21">
        <f>IF(N182="","",N182)</f>
      </c>
      <c r="J175" s="11"/>
      <c r="K175" s="21"/>
      <c r="L175" s="21"/>
      <c r="M175" s="67" t="str">
        <f>N171</f>
        <v>pojedyncza chłopców</v>
      </c>
      <c r="N175" s="49" t="s">
        <v>64</v>
      </c>
      <c r="O175" s="50">
        <f>IF(O170&gt;0,(O170&amp;2)*1,"")</f>
        <v>12</v>
      </c>
      <c r="Q175" s="68">
        <f>IF(AU175&gt;0,"",IF(A175=0,"",IF(VLOOKUP(A175,'[1]plan gier'!A:S,19,FALSE)="","",VLOOKUP(A175,'[1]plan gier'!A:S,19,FALSE))))</f>
      </c>
      <c r="R175" s="69" t="s">
        <v>18</v>
      </c>
      <c r="S175" s="70">
        <v>11</v>
      </c>
      <c r="T175" s="40"/>
      <c r="U175" s="51" t="str">
        <f>IF(AND(N175&lt;&gt;"",N176=""),CONCATENATE(VLOOKUP(N175,'[1]zawodnicy'!$A:$E,1,FALSE)," ",VLOOKUP(N175,'[1]zawodnicy'!$A:$E,2,FALSE)," ",VLOOKUP(N175,'[1]zawodnicy'!$A:$E,3,FALSE)," - ",VLOOKUP(N175,'[1]zawodnicy'!$A:$E,4,FALSE)),"")</f>
        <v>P5456 Ernest PRONDZIŃSKI - MKB Lednik Miastko</v>
      </c>
      <c r="V175" s="52"/>
      <c r="W175" s="53"/>
      <c r="X175" s="92" t="str">
        <f>IF(SUM(AQ179:AR179)=0,"",AR179&amp;":"&amp;AQ179)</f>
        <v>12:21</v>
      </c>
      <c r="Y175" s="93"/>
      <c r="Z175" s="45" t="str">
        <f>IF(SUM(AQ177:AR177)=0,"",AQ177&amp;":"&amp;AR177)</f>
        <v>10:21</v>
      </c>
      <c r="AA175" s="94" t="str">
        <f>IF(SUM(AQ175:AR175)=0,"",AQ175&amp;":"&amp;AR175)</f>
        <v>16:21</v>
      </c>
      <c r="AB175" s="40"/>
      <c r="AC175" s="47"/>
      <c r="AD175" s="47"/>
      <c r="AE175" s="48"/>
      <c r="AF175" s="13"/>
      <c r="AG175" s="13"/>
      <c r="AH175" s="69" t="s">
        <v>18</v>
      </c>
      <c r="AI175" s="80">
        <f>IF(ISBLANK(S175),"",VLOOKUP(S175,'[1]plan gier'!$X:$AN,12,FALSE))</f>
        <v>12</v>
      </c>
      <c r="AJ175" s="81">
        <f>IF(ISBLANK(S175),"",VLOOKUP(S175,'[1]plan gier'!$X:$AN,13,FALSE))</f>
        <v>21</v>
      </c>
      <c r="AK175" s="81">
        <f>IF(ISBLANK(S175),"",VLOOKUP(S175,'[1]plan gier'!$X:$AN,14,FALSE))</f>
        <v>16</v>
      </c>
      <c r="AL175" s="81">
        <f>IF(ISBLANK(S175),"",VLOOKUP(S175,'[1]plan gier'!$X:$AN,15,FALSE))</f>
        <v>21</v>
      </c>
      <c r="AM175" s="81">
        <f>IF(ISBLANK(S175),"",VLOOKUP(S175,'[1]plan gier'!$X:$AN,16,FALSE))</f>
        <v>0</v>
      </c>
      <c r="AN175" s="81">
        <f>IF(ISBLANK(S175),"",VLOOKUP(S175,'[1]plan gier'!$X:$AN,17,FALSE))</f>
        <v>0</v>
      </c>
      <c r="AO175" s="95">
        <f t="shared" si="21"/>
        <v>12</v>
      </c>
      <c r="AP175" s="96">
        <f t="shared" si="21"/>
        <v>21</v>
      </c>
      <c r="AQ175" s="96">
        <f t="shared" si="21"/>
        <v>16</v>
      </c>
      <c r="AR175" s="96">
        <f t="shared" si="21"/>
        <v>21</v>
      </c>
      <c r="AS175" s="96">
        <f t="shared" si="21"/>
        <v>0</v>
      </c>
      <c r="AT175" s="97">
        <f t="shared" si="21"/>
        <v>0</v>
      </c>
      <c r="AU175" s="83">
        <f t="shared" si="22"/>
        <v>70</v>
      </c>
      <c r="AV175" s="5">
        <v>2</v>
      </c>
      <c r="AW175" s="95">
        <f>IF(AI179&lt;AJ179,1,0)+IF(AK179&lt;AL179,1,0)+IF(AM179&lt;AN179,1,0)</f>
        <v>0</v>
      </c>
      <c r="AX175" s="96">
        <f>AY174</f>
        <v>2</v>
      </c>
      <c r="AY175" s="98"/>
      <c r="AZ175" s="99"/>
      <c r="BA175" s="96">
        <f>IF(AI177&gt;AJ177,1,0)+IF(AK177&gt;AL177,1,0)+IF(AM177&gt;AN177,1,0)</f>
        <v>0</v>
      </c>
      <c r="BB175" s="96">
        <f>AY176</f>
        <v>2</v>
      </c>
      <c r="BC175" s="100">
        <f>IF(AI175&gt;AJ175,1,0)+IF(AK175&gt;AL175,1,0)+IF(AM175&gt;AN175,1,0)</f>
        <v>0</v>
      </c>
      <c r="BD175" s="101">
        <f>AY177</f>
        <v>2</v>
      </c>
      <c r="BE175" s="95">
        <f>AO175+AQ175+AS175+AO177+AQ177+AS177+AP179+AR179+AT179</f>
        <v>70</v>
      </c>
      <c r="BF175" s="101">
        <f>AP175+AR175+AT175+AP177+AR177+AT177+AO179+AQ179+AS179</f>
        <v>126</v>
      </c>
      <c r="BG175" s="95">
        <f>AW175+BA175+BC175</f>
        <v>0</v>
      </c>
      <c r="BH175" s="97">
        <f>AX175+BB175+BD175</f>
        <v>6</v>
      </c>
      <c r="BI175" s="95">
        <f>IF(AW175&gt;AX175,1,0)+IF(BA175&gt;BB175,1,0)+IF(BC175&gt;BD175,1,0)</f>
        <v>0</v>
      </c>
      <c r="BJ175" s="97">
        <f>IF(AX175&gt;AW175,1,0)+IF(BB175&gt;BA175,1,0)+IF(BD175&gt;BC175,1,0)</f>
        <v>3</v>
      </c>
      <c r="BK175" s="102">
        <f>IF(BI175+BJ175=0,"",IF(BL175=MAX(BL174:BL177),1,IF(BL175=LARGE(BL174:BL177,2),2,IF(BL175=MIN(BL174:BL177),4,3))))</f>
        <v>4</v>
      </c>
      <c r="BL175" s="91">
        <f>IF(BI175+BJ175&lt;&gt;0,BI175-BJ175+(BG175-BH175)/100+(BE175-BF175)/10000,-3)</f>
        <v>-3.0656</v>
      </c>
    </row>
    <row r="176" spans="1:64" ht="11.25" customHeight="1" hidden="1">
      <c r="A176" s="21">
        <f t="shared" si="20"/>
        <v>35</v>
      </c>
      <c r="B176" s="21" t="str">
        <f>IF(N172="","",N172)</f>
        <v>M4698</v>
      </c>
      <c r="C176" s="21">
        <f>IF(N173="","",N173)</f>
      </c>
      <c r="D176" s="21" t="str">
        <f>IF(N181="","",N181)</f>
        <v>W5498</v>
      </c>
      <c r="E176" s="21">
        <f>IF(N182="","",N182)</f>
      </c>
      <c r="H176" s="11"/>
      <c r="I176" s="2" t="str">
        <f>"3"&amp;O170&amp;N171</f>
        <v>31pojedyncza chłopców</v>
      </c>
      <c r="J176" s="11" t="str">
        <f>IF(AE177="","",IF(AE171=3,N172,IF(AE174=3,N175,IF(AE177=3,N178,IF(AE180=3,N181,"")))))</f>
        <v>W5498</v>
      </c>
      <c r="K176" s="11">
        <f>IF(AE177="","",IF(AE171=3,N173,IF(AE174=3,N176,IF(AE177=3,N179,IF(AE180=3,N182,"")))))</f>
        <v>0</v>
      </c>
      <c r="L176" s="11"/>
      <c r="M176" s="67" t="str">
        <f>N171</f>
        <v>pojedyncza chłopców</v>
      </c>
      <c r="N176" s="55"/>
      <c r="O176" s="54"/>
      <c r="P176" s="54"/>
      <c r="Q176" s="68">
        <f>IF(AU176&gt;0,"",IF(A176=0,"",IF(VLOOKUP(A176,'[1]plan gier'!A:S,19,FALSE)="","",VLOOKUP(A176,'[1]plan gier'!A:S,19,FALSE))))</f>
      </c>
      <c r="R176" s="69" t="s">
        <v>19</v>
      </c>
      <c r="S176" s="70">
        <v>35</v>
      </c>
      <c r="T176" s="56"/>
      <c r="U176" s="57">
        <f>IF(N176&lt;&gt;"",CONCATENATE(VLOOKUP(N176,'[1]zawodnicy'!$A:$E,1,FALSE)," ",VLOOKUP(N176,'[1]zawodnicy'!$A:$E,2,FALSE)," ",VLOOKUP(N176,'[1]zawodnicy'!$A:$E,3,FALSE)," - ",VLOOKUP(N176,'[1]zawodnicy'!$A:$E,4,FALSE)),"")</f>
      </c>
      <c r="V176" s="58"/>
      <c r="W176" s="59"/>
      <c r="X176" s="103">
        <f>IF(SUM(AS179:AT179)=0,"",AT179&amp;":"&amp;AS179)</f>
      </c>
      <c r="Y176" s="93"/>
      <c r="Z176" s="60">
        <f>IF(SUM(AS177:AT177)=0,"",AS177&amp;":"&amp;AT177)</f>
      </c>
      <c r="AA176" s="104">
        <f>IF(SUM(AS175:AT175)=0,"",AS175&amp;":"&amp;AT175)</f>
      </c>
      <c r="AB176" s="40"/>
      <c r="AC176" s="47"/>
      <c r="AD176" s="47"/>
      <c r="AE176" s="48"/>
      <c r="AF176" s="13"/>
      <c r="AG176" s="13"/>
      <c r="AH176" s="69" t="s">
        <v>19</v>
      </c>
      <c r="AI176" s="80">
        <f>IF(ISBLANK(S176),"",VLOOKUP(S176,'[1]plan gier'!$X:$AN,12,FALSE))</f>
        <v>21</v>
      </c>
      <c r="AJ176" s="81">
        <f>IF(ISBLANK(S176),"",VLOOKUP(S176,'[1]plan gier'!$X:$AN,13,FALSE))</f>
        <v>0</v>
      </c>
      <c r="AK176" s="81">
        <f>IF(ISBLANK(S176),"",VLOOKUP(S176,'[1]plan gier'!$X:$AN,14,FALSE))</f>
        <v>21</v>
      </c>
      <c r="AL176" s="81">
        <f>IF(ISBLANK(S176),"",VLOOKUP(S176,'[1]plan gier'!$X:$AN,15,FALSE))</f>
        <v>0</v>
      </c>
      <c r="AM176" s="81">
        <f>IF(ISBLANK(S176),"",VLOOKUP(S176,'[1]plan gier'!$X:$AN,16,FALSE))</f>
        <v>0</v>
      </c>
      <c r="AN176" s="81">
        <f>IF(ISBLANK(S176),"",VLOOKUP(S176,'[1]plan gier'!$X:$AN,17,FALSE))</f>
        <v>0</v>
      </c>
      <c r="AO176" s="95">
        <f t="shared" si="21"/>
        <v>21</v>
      </c>
      <c r="AP176" s="96">
        <f t="shared" si="21"/>
        <v>0</v>
      </c>
      <c r="AQ176" s="96">
        <f t="shared" si="21"/>
        <v>21</v>
      </c>
      <c r="AR176" s="96">
        <f t="shared" si="21"/>
        <v>0</v>
      </c>
      <c r="AS176" s="96">
        <f t="shared" si="21"/>
        <v>0</v>
      </c>
      <c r="AT176" s="97">
        <f t="shared" si="21"/>
        <v>0</v>
      </c>
      <c r="AU176" s="83">
        <f t="shared" si="22"/>
        <v>42</v>
      </c>
      <c r="AV176" s="5">
        <v>3</v>
      </c>
      <c r="AW176" s="95">
        <f>IF(AI174&lt;AJ174,1,0)+IF(AK174&lt;AL174,1,0)+IF(AM174&lt;AN174,1,0)</f>
        <v>1</v>
      </c>
      <c r="AX176" s="96">
        <f>BA174</f>
        <v>2</v>
      </c>
      <c r="AY176" s="96">
        <f>IF(AI177&lt;AJ177,1,0)+IF(AK177&lt;AL177,1,0)+IF(AM177&lt;AN177,1,0)</f>
        <v>2</v>
      </c>
      <c r="AZ176" s="96">
        <f>BA175</f>
        <v>0</v>
      </c>
      <c r="BA176" s="98"/>
      <c r="BB176" s="99"/>
      <c r="BC176" s="96">
        <f>IF(AI178&gt;AJ178,1,0)+IF(AK178&gt;AL178,1,0)+IF(AM178&gt;AN178,1,0)</f>
        <v>2</v>
      </c>
      <c r="BD176" s="101">
        <f>BA177</f>
        <v>0</v>
      </c>
      <c r="BE176" s="105">
        <f>AP174+AR174+AT174+AP177+AR177+AT177+AO178+AQ178+AS178</f>
        <v>138</v>
      </c>
      <c r="BF176" s="106">
        <f>AO174+AQ174+AS174+AO177+AQ177+AS177+AP178+AR178+AT178</f>
        <v>78</v>
      </c>
      <c r="BG176" s="105">
        <f>AW176+AY176+BC176</f>
        <v>5</v>
      </c>
      <c r="BH176" s="107">
        <f>AX176+AZ176+BD176</f>
        <v>2</v>
      </c>
      <c r="BI176" s="95">
        <f>IF(AW176&gt;AX176,1,0)+IF(AY176&gt;AZ176,1,0)+IF(BC176&gt;BD176,1,0)</f>
        <v>2</v>
      </c>
      <c r="BJ176" s="97">
        <f>IF(AX176&gt;AW176,1,0)+IF(AZ176&gt;AY176,1,0)+IF(BD176&gt;BC176,1,0)</f>
        <v>1</v>
      </c>
      <c r="BK176" s="102">
        <f>IF(BI176+BJ176=0,"",IF(BL176=MAX(BL174:BL177),1,IF(BL176=LARGE(BL174:BL177,2),2,IF(BL176=MIN(BL174:BL177),4,3))))</f>
        <v>2</v>
      </c>
      <c r="BL176" s="91">
        <f>IF(BI176+BJ176&lt;&gt;0,BI176-BJ176+(BG176-BH176)/100+(BE176-BF176)/10000,-3)</f>
        <v>1.036</v>
      </c>
    </row>
    <row r="177" spans="1:64" ht="11.25" customHeight="1" hidden="1">
      <c r="A177" s="21">
        <f t="shared" si="20"/>
        <v>36</v>
      </c>
      <c r="B177" s="21" t="str">
        <f>IF(N175="","",N175)</f>
        <v>P5456</v>
      </c>
      <c r="C177" s="21">
        <f>IF(N176="","",N176)</f>
      </c>
      <c r="D177" s="21" t="str">
        <f>IF(N178="","",N178)</f>
        <v>K5446</v>
      </c>
      <c r="E177" s="21">
        <f>IF(N179="","",N179)</f>
      </c>
      <c r="J177" s="11"/>
      <c r="K177" s="54"/>
      <c r="L177" s="54"/>
      <c r="M177" s="67" t="str">
        <f>N171</f>
        <v>pojedyncza chłopców</v>
      </c>
      <c r="O177" s="54"/>
      <c r="P177" s="54"/>
      <c r="Q177" s="68">
        <f>IF(AU177&gt;0,"",IF(A177=0,"",IF(VLOOKUP(A177,'[1]plan gier'!A:S,19,FALSE)="","",VLOOKUP(A177,'[1]plan gier'!A:S,19,FALSE))))</f>
      </c>
      <c r="R177" s="69" t="s">
        <v>20</v>
      </c>
      <c r="S177" s="70">
        <v>36</v>
      </c>
      <c r="T177" s="71">
        <v>3</v>
      </c>
      <c r="U177" s="51">
        <f>IF(AND(N178&lt;&gt;"",N179&lt;&gt;""),CONCATENATE(VLOOKUP(N178,'[1]zawodnicy'!$A:$E,1,FALSE)," ",VLOOKUP(N178,'[1]zawodnicy'!$A:$E,2,FALSE)," ",VLOOKUP(N178,'[1]zawodnicy'!$A:$E,3,FALSE)," - ",VLOOKUP(N178,'[1]zawodnicy'!$A:$E,4,FALSE)),"")</f>
      </c>
      <c r="V177" s="52"/>
      <c r="W177" s="53"/>
      <c r="X177" s="72" t="str">
        <f>IF(SUM(AO174:AP174)=0,"",AP174&amp;":"&amp;AO174)</f>
        <v>13:21</v>
      </c>
      <c r="Y177" s="74" t="str">
        <f>IF(SUM(AO177:AP177)=0,"",AP177&amp;":"&amp;AO177)</f>
        <v>21:10</v>
      </c>
      <c r="Z177" s="108"/>
      <c r="AA177" s="75" t="str">
        <f>IF(SUM(AO178:AP178)=0,"",AO178&amp;":"&amp;AP178)</f>
        <v>21:0</v>
      </c>
      <c r="AB177" s="71" t="str">
        <f>IF(SUM(AW176:AZ176,BC176:BD176)=0,"",BE176&amp;":"&amp;BF176)</f>
        <v>138:78</v>
      </c>
      <c r="AC177" s="76" t="str">
        <f>IF(SUM(AW176:AZ176,BC176:BD176)=0,"",BG176&amp;":"&amp;BH176)</f>
        <v>5:2</v>
      </c>
      <c r="AD177" s="76" t="str">
        <f>IF(SUM(AW176:AZ176,BC176:BD176)=0,"",BI176&amp;":"&amp;BJ176)</f>
        <v>2:1</v>
      </c>
      <c r="AE177" s="77">
        <f>IF(SUM(BI174:BI177)&gt;0,BK176,"")</f>
        <v>2</v>
      </c>
      <c r="AF177" s="13"/>
      <c r="AG177" s="13"/>
      <c r="AH177" s="69" t="s">
        <v>20</v>
      </c>
      <c r="AI177" s="80">
        <f>IF(ISBLANK(S177),"",VLOOKUP(S177,'[1]plan gier'!$X:$AN,12,FALSE))</f>
        <v>10</v>
      </c>
      <c r="AJ177" s="81">
        <f>IF(ISBLANK(S177),"",VLOOKUP(S177,'[1]plan gier'!$X:$AN,13,FALSE))</f>
        <v>21</v>
      </c>
      <c r="AK177" s="81">
        <f>IF(ISBLANK(S177),"",VLOOKUP(S177,'[1]plan gier'!$X:$AN,14,FALSE))</f>
        <v>10</v>
      </c>
      <c r="AL177" s="81">
        <f>IF(ISBLANK(S177),"",VLOOKUP(S177,'[1]plan gier'!$X:$AN,15,FALSE))</f>
        <v>21</v>
      </c>
      <c r="AM177" s="81">
        <f>IF(ISBLANK(S177),"",VLOOKUP(S177,'[1]plan gier'!$X:$AN,16,FALSE))</f>
        <v>0</v>
      </c>
      <c r="AN177" s="81">
        <f>IF(ISBLANK(S177),"",VLOOKUP(S177,'[1]plan gier'!$X:$AN,17,FALSE))</f>
        <v>0</v>
      </c>
      <c r="AO177" s="95">
        <f t="shared" si="21"/>
        <v>10</v>
      </c>
      <c r="AP177" s="96">
        <f t="shared" si="21"/>
        <v>21</v>
      </c>
      <c r="AQ177" s="96">
        <f t="shared" si="21"/>
        <v>10</v>
      </c>
      <c r="AR177" s="96">
        <f t="shared" si="21"/>
        <v>21</v>
      </c>
      <c r="AS177" s="96">
        <f t="shared" si="21"/>
        <v>0</v>
      </c>
      <c r="AT177" s="97">
        <f t="shared" si="21"/>
        <v>0</v>
      </c>
      <c r="AU177" s="83">
        <f t="shared" si="22"/>
        <v>62</v>
      </c>
      <c r="AV177" s="5">
        <v>4</v>
      </c>
      <c r="AW177" s="109">
        <f>IF(AI176&lt;AJ176,1,0)+IF(AK176&lt;AL176,1,0)+IF(AM176&lt;AN176,1,0)</f>
        <v>0</v>
      </c>
      <c r="AX177" s="110">
        <f>BC174</f>
        <v>2</v>
      </c>
      <c r="AY177" s="110">
        <f>IF(AI175&lt;AJ175,1,0)+IF(AK175&lt;AL175,1,0)+IF(AM175&lt;AN175,1,0)</f>
        <v>2</v>
      </c>
      <c r="AZ177" s="110">
        <f>BC175</f>
        <v>0</v>
      </c>
      <c r="BA177" s="111">
        <f>IF(AI178&lt;AJ178,1,0)+IF(AK178&lt;AL178,1,0)+IF(AM178&lt;AN178,1,0)</f>
        <v>0</v>
      </c>
      <c r="BB177" s="111">
        <f>BC176</f>
        <v>2</v>
      </c>
      <c r="BC177" s="112"/>
      <c r="BD177" s="113"/>
      <c r="BE177" s="114">
        <f>AP175+AR175+AT175+AP176+AR176+AT176+AP178+AR178+AT178</f>
        <v>42</v>
      </c>
      <c r="BF177" s="115">
        <f>AO175+AQ175+AS175+AO176+AQ176+AS176+AO178+AQ178+AS178</f>
        <v>112</v>
      </c>
      <c r="BG177" s="114">
        <f>AW177+AY177+BA177</f>
        <v>2</v>
      </c>
      <c r="BH177" s="116">
        <f>AX177+AZ177+BB177</f>
        <v>4</v>
      </c>
      <c r="BI177" s="114">
        <f>IF(AW177&gt;AX177,1,0)+IF(AY177&gt;AZ177,1,0)+IF(BA177&gt;BB177,1,0)</f>
        <v>1</v>
      </c>
      <c r="BJ177" s="116">
        <f>IF(AX177&gt;AW177,1,0)+IF(AZ177&gt;AY177,1,0)+IF(BB177&gt;BA177,1,0)</f>
        <v>2</v>
      </c>
      <c r="BK177" s="117">
        <f>IF(BI177+BJ177=0,"",IF(BL177=MAX(BL174:BL177),1,IF(BL177=LARGE(BL174:BL177,2),2,IF(BL177=MIN(BL174:BL177),4,3))))</f>
        <v>3</v>
      </c>
      <c r="BL177" s="91">
        <f>IF(BI177+BJ177&lt;&gt;0,BI177-BJ177+(BG177-BH177)/100+(BE177-BF177)/10000,-3)</f>
        <v>-1.027</v>
      </c>
    </row>
    <row r="178" spans="1:64" ht="11.25" customHeight="1" hidden="1">
      <c r="A178" s="21">
        <f t="shared" si="20"/>
        <v>67</v>
      </c>
      <c r="B178" s="21" t="str">
        <f>IF(N178="","",N178)</f>
        <v>K5446</v>
      </c>
      <c r="C178" s="21">
        <f>IF(N179="","",N179)</f>
      </c>
      <c r="D178" s="21" t="str">
        <f>IF(N181="","",N181)</f>
        <v>W5498</v>
      </c>
      <c r="E178" s="21">
        <f>IF(N182="","",N182)</f>
      </c>
      <c r="H178" s="11"/>
      <c r="I178" s="2" t="str">
        <f>"4"&amp;O170&amp;N171</f>
        <v>41pojedyncza chłopców</v>
      </c>
      <c r="J178" s="11" t="str">
        <f>IF(AE180="","",IF(AE171=4,N172,IF(AE174=4,N175,IF(AE177=4,N178,IF(AE180=4,N181,"")))))</f>
        <v>P5456</v>
      </c>
      <c r="K178" s="11">
        <f>IF(AE180="","",IF(AE171=4,N173,IF(AE174=4,N176,IF(AE177=4,N179,IF(AE180=4,N182,"")))))</f>
        <v>0</v>
      </c>
      <c r="L178" s="11"/>
      <c r="M178" s="67" t="str">
        <f>N171</f>
        <v>pojedyncza chłopców</v>
      </c>
      <c r="N178" s="49" t="s">
        <v>65</v>
      </c>
      <c r="O178" s="50">
        <f>IF(O170&gt;0,(O170&amp;3)*1,"")</f>
        <v>13</v>
      </c>
      <c r="Q178" s="68">
        <f>IF(AU178&gt;0,"",IF(A178=0,"",IF(VLOOKUP(A178,'[1]plan gier'!A:S,19,FALSE)="","",VLOOKUP(A178,'[1]plan gier'!A:S,19,FALSE))))</f>
      </c>
      <c r="R178" s="69" t="s">
        <v>22</v>
      </c>
      <c r="S178" s="70">
        <v>67</v>
      </c>
      <c r="T178" s="40"/>
      <c r="U178" s="51" t="str">
        <f>IF(AND(N178&lt;&gt;"",N179=""),CONCATENATE(VLOOKUP(N178,'[1]zawodnicy'!$A:$E,1,FALSE)," ",VLOOKUP(N178,'[1]zawodnicy'!$A:$E,2,FALSE)," ",VLOOKUP(N178,'[1]zawodnicy'!$A:$E,3,FALSE)," - ",VLOOKUP(N178,'[1]zawodnicy'!$A:$E,4,FALSE)),"")</f>
        <v>K5446 Bartłomiej KUCHARCZYK - UKSOSIR Badminton Sławno</v>
      </c>
      <c r="V178" s="52"/>
      <c r="W178" s="53"/>
      <c r="X178" s="92" t="str">
        <f>IF(SUM(AQ174:AR174)=0,"",AR174&amp;":"&amp;AQ174)</f>
        <v>21:15</v>
      </c>
      <c r="Y178" s="45" t="str">
        <f>IF(SUM(AQ177:AR177)=0,"",AR177&amp;":"&amp;AQ177)</f>
        <v>21:10</v>
      </c>
      <c r="Z178" s="118"/>
      <c r="AA178" s="94" t="str">
        <f>IF(SUM(AQ178:AR178)=0,"",AQ178&amp;":"&amp;AR178)</f>
        <v>21:0</v>
      </c>
      <c r="AB178" s="40"/>
      <c r="AC178" s="47"/>
      <c r="AD178" s="47"/>
      <c r="AE178" s="48"/>
      <c r="AF178" s="13"/>
      <c r="AG178" s="13"/>
      <c r="AH178" s="69" t="s">
        <v>22</v>
      </c>
      <c r="AI178" s="80">
        <f>IF(ISBLANK(S178),"",VLOOKUP(S178,'[1]plan gier'!$X:$AN,12,FALSE))</f>
        <v>21</v>
      </c>
      <c r="AJ178" s="81">
        <f>IF(ISBLANK(S178),"",VLOOKUP(S178,'[1]plan gier'!$X:$AN,13,FALSE))</f>
        <v>0</v>
      </c>
      <c r="AK178" s="81">
        <f>IF(ISBLANK(S178),"",VLOOKUP(S178,'[1]plan gier'!$X:$AN,14,FALSE))</f>
        <v>21</v>
      </c>
      <c r="AL178" s="81">
        <f>IF(ISBLANK(S178),"",VLOOKUP(S178,'[1]plan gier'!$X:$AN,15,FALSE))</f>
        <v>0</v>
      </c>
      <c r="AM178" s="81">
        <f>IF(ISBLANK(S178),"",VLOOKUP(S178,'[1]plan gier'!$X:$AN,16,FALSE))</f>
        <v>0</v>
      </c>
      <c r="AN178" s="81">
        <f>IF(ISBLANK(S178),"",VLOOKUP(S178,'[1]plan gier'!$X:$AN,17,FALSE))</f>
        <v>0</v>
      </c>
      <c r="AO178" s="95">
        <f t="shared" si="21"/>
        <v>21</v>
      </c>
      <c r="AP178" s="96">
        <f t="shared" si="21"/>
        <v>0</v>
      </c>
      <c r="AQ178" s="96">
        <f t="shared" si="21"/>
        <v>21</v>
      </c>
      <c r="AR178" s="96">
        <f t="shared" si="21"/>
        <v>0</v>
      </c>
      <c r="AS178" s="96">
        <f t="shared" si="21"/>
        <v>0</v>
      </c>
      <c r="AT178" s="97">
        <f t="shared" si="21"/>
        <v>0</v>
      </c>
      <c r="AU178" s="83">
        <f t="shared" si="22"/>
        <v>42</v>
      </c>
      <c r="BE178" s="21">
        <f aca="true" t="shared" si="23" ref="BE178:BJ178">SUM(BE174:BE177)</f>
        <v>392</v>
      </c>
      <c r="BF178" s="21">
        <f t="shared" si="23"/>
        <v>392</v>
      </c>
      <c r="BG178" s="21">
        <f t="shared" si="23"/>
        <v>13</v>
      </c>
      <c r="BH178" s="21">
        <f t="shared" si="23"/>
        <v>13</v>
      </c>
      <c r="BI178" s="21">
        <f t="shared" si="23"/>
        <v>6</v>
      </c>
      <c r="BJ178" s="21">
        <f t="shared" si="23"/>
        <v>6</v>
      </c>
      <c r="BL178" s="22">
        <f>SUM(BL174:BL177)</f>
        <v>0</v>
      </c>
    </row>
    <row r="179" spans="1:47" ht="11.25" customHeight="1" hidden="1">
      <c r="A179" s="21">
        <f t="shared" si="20"/>
        <v>68</v>
      </c>
      <c r="B179" s="21" t="str">
        <f>IF(N172="","",N172)</f>
        <v>M4698</v>
      </c>
      <c r="C179" s="21">
        <f>IF(N173="","",N173)</f>
      </c>
      <c r="D179" s="21" t="str">
        <f>IF(N175="","",N175)</f>
        <v>P5456</v>
      </c>
      <c r="E179" s="21">
        <f>IF(N176="","",N176)</f>
      </c>
      <c r="J179" s="54"/>
      <c r="K179" s="54"/>
      <c r="L179" s="54"/>
      <c r="M179" s="67" t="str">
        <f>N171</f>
        <v>pojedyncza chłopców</v>
      </c>
      <c r="N179" s="55"/>
      <c r="O179" s="54"/>
      <c r="P179" s="54"/>
      <c r="Q179" s="68">
        <f>IF(AU179&gt;0,"",IF(A179=0,"",IF(VLOOKUP(A179,'[1]plan gier'!A:S,19,FALSE)="","",VLOOKUP(A179,'[1]plan gier'!A:S,19,FALSE))))</f>
      </c>
      <c r="R179" s="69" t="s">
        <v>23</v>
      </c>
      <c r="S179" s="70">
        <v>68</v>
      </c>
      <c r="T179" s="56"/>
      <c r="U179" s="57">
        <f>IF(N179&lt;&gt;"",CONCATENATE(VLOOKUP(N179,'[1]zawodnicy'!$A:$E,1,FALSE)," ",VLOOKUP(N179,'[1]zawodnicy'!$A:$E,2,FALSE)," ",VLOOKUP(N179,'[1]zawodnicy'!$A:$E,3,FALSE)," - ",VLOOKUP(N179,'[1]zawodnicy'!$A:$E,4,FALSE)),"")</f>
      </c>
      <c r="V179" s="58"/>
      <c r="W179" s="59"/>
      <c r="X179" s="103" t="str">
        <f>IF(SUM(AS174:AT174)=0,"",AT174&amp;":"&amp;AS174)</f>
        <v>20:22</v>
      </c>
      <c r="Y179" s="60">
        <f>IF(SUM(AS177:AT177)=0,"",AT177&amp;":"&amp;AS177)</f>
      </c>
      <c r="Z179" s="118"/>
      <c r="AA179" s="104">
        <f>IF(SUM(AS178:AT178)=0,"",AS178&amp;":"&amp;AT178)</f>
      </c>
      <c r="AB179" s="40"/>
      <c r="AC179" s="47"/>
      <c r="AD179" s="47"/>
      <c r="AE179" s="48"/>
      <c r="AF179" s="13"/>
      <c r="AG179" s="13"/>
      <c r="AH179" s="69" t="s">
        <v>23</v>
      </c>
      <c r="AI179" s="109">
        <f>IF(ISBLANK(S179),"",VLOOKUP(S179,'[1]plan gier'!$X:$AN,12,FALSE))</f>
        <v>21</v>
      </c>
      <c r="AJ179" s="110">
        <f>IF(ISBLANK(S179),"",VLOOKUP(S179,'[1]plan gier'!$X:$AN,13,FALSE))</f>
        <v>10</v>
      </c>
      <c r="AK179" s="110">
        <f>IF(ISBLANK(S179),"",VLOOKUP(S179,'[1]plan gier'!$X:$AN,14,FALSE))</f>
        <v>21</v>
      </c>
      <c r="AL179" s="110">
        <f>IF(ISBLANK(S179),"",VLOOKUP(S179,'[1]plan gier'!$X:$AN,15,FALSE))</f>
        <v>12</v>
      </c>
      <c r="AM179" s="110">
        <f>IF(ISBLANK(S179),"",VLOOKUP(S179,'[1]plan gier'!$X:$AN,16,FALSE))</f>
        <v>0</v>
      </c>
      <c r="AN179" s="110">
        <f>IF(ISBLANK(S179),"",VLOOKUP(S179,'[1]plan gier'!$X:$AN,17,FALSE))</f>
        <v>0</v>
      </c>
      <c r="AO179" s="114">
        <f t="shared" si="21"/>
        <v>21</v>
      </c>
      <c r="AP179" s="111">
        <f t="shared" si="21"/>
        <v>10</v>
      </c>
      <c r="AQ179" s="111">
        <f t="shared" si="21"/>
        <v>21</v>
      </c>
      <c r="AR179" s="111">
        <f t="shared" si="21"/>
        <v>12</v>
      </c>
      <c r="AS179" s="111">
        <f t="shared" si="21"/>
        <v>0</v>
      </c>
      <c r="AT179" s="116">
        <f t="shared" si="21"/>
        <v>0</v>
      </c>
      <c r="AU179" s="83">
        <f t="shared" si="22"/>
        <v>64</v>
      </c>
    </row>
    <row r="180" spans="1:47" ht="11.25" customHeight="1" hidden="1">
      <c r="A180" s="2"/>
      <c r="J180" s="54"/>
      <c r="K180" s="54"/>
      <c r="L180" s="54"/>
      <c r="O180" s="54"/>
      <c r="P180" s="54"/>
      <c r="Q180" s="2"/>
      <c r="R180" s="2"/>
      <c r="S180" s="2"/>
      <c r="T180" s="71">
        <v>4</v>
      </c>
      <c r="U180" s="51">
        <f>IF(AND(N181&lt;&gt;"",N182&lt;&gt;""),CONCATENATE(VLOOKUP(N181,'[1]zawodnicy'!$A:$E,1,FALSE)," ",VLOOKUP(N181,'[1]zawodnicy'!$A:$E,2,FALSE)," ",VLOOKUP(N181,'[1]zawodnicy'!$A:$E,3,FALSE)," - ",VLOOKUP(N181,'[1]zawodnicy'!$A:$E,4,FALSE)),"")</f>
      </c>
      <c r="V180" s="52"/>
      <c r="W180" s="53"/>
      <c r="X180" s="72" t="str">
        <f>IF(SUM(AO176:AP176)=0,"",AP176&amp;":"&amp;AO176)</f>
        <v>0:21</v>
      </c>
      <c r="Y180" s="74" t="str">
        <f>IF(SUM(AO175:AP175)=0,"",AP175&amp;":"&amp;AO175)</f>
        <v>21:12</v>
      </c>
      <c r="Z180" s="74" t="str">
        <f>IF(SUM(AO178:AP178)=0,"",AP178&amp;":"&amp;AO178)</f>
        <v>0:21</v>
      </c>
      <c r="AA180" s="119"/>
      <c r="AB180" s="71" t="str">
        <f>IF(SUM(AW177:BB177)=0,"",BE177&amp;":"&amp;BF177)</f>
        <v>42:112</v>
      </c>
      <c r="AC180" s="76" t="str">
        <f>IF(SUM(AW177:BB177)=0,"",BG177&amp;":"&amp;BH177)</f>
        <v>2:4</v>
      </c>
      <c r="AD180" s="76" t="str">
        <f>IF(SUM(AW177:BB177)=0,"",BI177&amp;":"&amp;BJ177)</f>
        <v>1:2</v>
      </c>
      <c r="AE180" s="77">
        <f>IF(SUM(BI174:BI177)&gt;0,BK177,"")</f>
        <v>3</v>
      </c>
      <c r="AF180" s="13"/>
      <c r="AG180" s="13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64" ht="11.25" customHeight="1" hidden="1">
      <c r="A181" s="21"/>
      <c r="B181" s="21"/>
      <c r="C181" s="21"/>
      <c r="D181" s="21"/>
      <c r="E181" s="21"/>
      <c r="H181" s="11"/>
      <c r="J181" s="21"/>
      <c r="K181" s="21"/>
      <c r="L181" s="21"/>
      <c r="N181" s="49" t="s">
        <v>66</v>
      </c>
      <c r="O181" s="50">
        <f>IF(O170&gt;0,(O170&amp;4)*1,"")</f>
        <v>14</v>
      </c>
      <c r="Q181" s="120"/>
      <c r="R181" s="120"/>
      <c r="S181" s="120"/>
      <c r="T181" s="40"/>
      <c r="U181" s="51" t="str">
        <f>IF(AND(N181&lt;&gt;"",N182=""),CONCATENATE(VLOOKUP(N181,'[1]zawodnicy'!$A:$E,1,FALSE)," ",VLOOKUP(N181,'[1]zawodnicy'!$A:$E,2,FALSE)," ",VLOOKUP(N181,'[1]zawodnicy'!$A:$E,3,FALSE)," - ",VLOOKUP(N181,'[1]zawodnicy'!$A:$E,4,FALSE)),"")</f>
        <v>W5498 Szymon WOLNIAK - MMKS Gdańsk</v>
      </c>
      <c r="V181" s="52"/>
      <c r="W181" s="53"/>
      <c r="X181" s="92" t="str">
        <f>IF(SUM(AQ176:AR176)=0,"",AR176&amp;":"&amp;AQ176)</f>
        <v>0:21</v>
      </c>
      <c r="Y181" s="45" t="str">
        <f>IF(SUM(AQ175:AR175)=0,"",AR175&amp;":"&amp;AQ175)</f>
        <v>21:16</v>
      </c>
      <c r="Z181" s="45" t="str">
        <f>IF(SUM(AQ178:AR178)=0,"",AR178&amp;":"&amp;AQ178)</f>
        <v>0:21</v>
      </c>
      <c r="AA181" s="121"/>
      <c r="AB181" s="40"/>
      <c r="AC181" s="47"/>
      <c r="AD181" s="47"/>
      <c r="AE181" s="48"/>
      <c r="AF181" s="13"/>
      <c r="AG181" s="13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1.25" customHeight="1" hidden="1">
      <c r="A182" s="2"/>
      <c r="J182" s="54"/>
      <c r="K182" s="54"/>
      <c r="L182" s="54"/>
      <c r="N182" s="55"/>
      <c r="O182" s="54"/>
      <c r="P182" s="54"/>
      <c r="Q182" s="2"/>
      <c r="R182" s="2"/>
      <c r="S182" s="2"/>
      <c r="T182" s="122"/>
      <c r="U182" s="123">
        <f>IF(N182&lt;&gt;"",CONCATENATE(VLOOKUP(N182,'[1]zawodnicy'!$A:$E,1,FALSE)," ",VLOOKUP(N182,'[1]zawodnicy'!$A:$E,2,FALSE)," ",VLOOKUP(N182,'[1]zawodnicy'!$A:$E,3,FALSE)," - ",VLOOKUP(N182,'[1]zawodnicy'!$A:$E,4,FALSE)),"")</f>
      </c>
      <c r="V182" s="124"/>
      <c r="W182" s="125"/>
      <c r="X182" s="126">
        <f>IF(SUM(AS176:AT176)=0,"",AT176&amp;":"&amp;AS176)</f>
      </c>
      <c r="Y182" s="127">
        <f>IF(SUM(AS175:AT175)=0,"",AT175&amp;":"&amp;AS175)</f>
      </c>
      <c r="Z182" s="127">
        <f>IF(SUM(AS178:AT178)=0,"",AT178&amp;":"&amp;AS178)</f>
      </c>
      <c r="AA182" s="128"/>
      <c r="AB182" s="122"/>
      <c r="AC182" s="129"/>
      <c r="AD182" s="129"/>
      <c r="AE182" s="130"/>
      <c r="AF182" s="13"/>
      <c r="AG182" s="13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1.25" customHeight="1" hidden="1">
      <c r="A183" s="2"/>
      <c r="J183" s="54"/>
      <c r="K183" s="54"/>
      <c r="L183" s="54"/>
      <c r="N183" s="192"/>
      <c r="O183" s="54"/>
      <c r="P183" s="54"/>
      <c r="Q183" s="2"/>
      <c r="R183" s="2"/>
      <c r="S183" s="2"/>
      <c r="T183" s="193"/>
      <c r="U183" s="194"/>
      <c r="V183" s="194"/>
      <c r="W183" s="194"/>
      <c r="X183" s="195"/>
      <c r="Y183" s="195"/>
      <c r="Z183" s="195"/>
      <c r="AA183" s="93"/>
      <c r="AB183" s="193"/>
      <c r="AC183" s="193"/>
      <c r="AD183" s="193"/>
      <c r="AE183" s="193"/>
      <c r="AF183" s="13"/>
      <c r="AG183" s="13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4:33" ht="11.25" customHeight="1" hidden="1">
      <c r="N184" s="12"/>
      <c r="O184" s="24">
        <v>2</v>
      </c>
      <c r="Q184" s="20" t="str">
        <f>"Grupa "&amp;O184&amp;"."</f>
        <v>Grupa 2.</v>
      </c>
      <c r="R184" s="20"/>
      <c r="S184" s="20"/>
      <c r="T184" s="25" t="s">
        <v>2</v>
      </c>
      <c r="U184" s="26" t="s">
        <v>3</v>
      </c>
      <c r="V184" s="27"/>
      <c r="W184" s="28"/>
      <c r="X184" s="25">
        <v>1</v>
      </c>
      <c r="Y184" s="30">
        <v>2</v>
      </c>
      <c r="Z184" s="131">
        <v>3</v>
      </c>
      <c r="AA184" s="132" t="s">
        <v>4</v>
      </c>
      <c r="AB184" s="34" t="s">
        <v>5</v>
      </c>
      <c r="AC184" s="34" t="s">
        <v>6</v>
      </c>
      <c r="AD184" s="133" t="s">
        <v>7</v>
      </c>
      <c r="AE184" s="2"/>
      <c r="AF184" s="13"/>
      <c r="AG184" s="13"/>
    </row>
    <row r="185" spans="10:46" ht="11.25" customHeight="1" hidden="1">
      <c r="J185" s="54"/>
      <c r="K185" s="54"/>
      <c r="L185" s="54"/>
      <c r="N185" s="37" t="s">
        <v>61</v>
      </c>
      <c r="Q185" s="38" t="s">
        <v>10</v>
      </c>
      <c r="R185" s="38"/>
      <c r="S185" s="39" t="s">
        <v>11</v>
      </c>
      <c r="T185" s="134">
        <v>1</v>
      </c>
      <c r="U185" s="41">
        <f>IF(AND(N186&lt;&gt;"",N187&lt;&gt;""),CONCATENATE(VLOOKUP(N186,'[1]zawodnicy'!$A:$E,1,FALSE)," ",VLOOKUP(N186,'[1]zawodnicy'!$A:$E,2,FALSE)," ",VLOOKUP(N186,'[1]zawodnicy'!$A:$E,3,FALSE)," - ",VLOOKUP(N186,'[1]zawodnicy'!$A:$E,4,FALSE)),"")</f>
      </c>
      <c r="V185" s="42"/>
      <c r="W185" s="43"/>
      <c r="X185" s="135"/>
      <c r="Y185" s="136" t="str">
        <f>IF(SUM(AO190:AP190)=0,"",AO190&amp;":"&amp;AP190)</f>
        <v>21:5</v>
      </c>
      <c r="Z185" s="137" t="str">
        <f>IF(SUM(AO188:AP188)=0,"",AO188&amp;":"&amp;AP188)</f>
        <v>21:8</v>
      </c>
      <c r="AA185" s="138" t="str">
        <f>IF(SUM(AY188:BB188)=0,"",BE188&amp;":"&amp;BF188)</f>
        <v>84:23</v>
      </c>
      <c r="AB185" s="139" t="str">
        <f>IF(SUM(AY188:BB188)=0,"",BG188&amp;":"&amp;BH188)</f>
        <v>4:0</v>
      </c>
      <c r="AC185" s="139" t="str">
        <f>IF(SUM(AY188:BB188)=0,"",BI188&amp;":"&amp;BJ188)</f>
        <v>2:0</v>
      </c>
      <c r="AD185" s="140">
        <f>IF(SUM(BI188:BI190)&gt;0,BK188,"")</f>
        <v>1</v>
      </c>
      <c r="AE185" s="2"/>
      <c r="AF185" s="13"/>
      <c r="AG185" s="13"/>
      <c r="AH185" s="15"/>
      <c r="AI185" s="36" t="s">
        <v>8</v>
      </c>
      <c r="AJ185" s="36"/>
      <c r="AK185" s="36"/>
      <c r="AL185" s="36"/>
      <c r="AM185" s="36"/>
      <c r="AN185" s="36"/>
      <c r="AO185" s="36" t="s">
        <v>9</v>
      </c>
      <c r="AP185" s="36"/>
      <c r="AQ185" s="36"/>
      <c r="AR185" s="36"/>
      <c r="AS185" s="36"/>
      <c r="AT185" s="36"/>
    </row>
    <row r="186" spans="9:60" ht="11.25" customHeight="1" hidden="1">
      <c r="I186" s="2" t="str">
        <f>"1"&amp;O184&amp;N185</f>
        <v>12pojedyncza chłopców</v>
      </c>
      <c r="J186" s="11" t="str">
        <f>IF(AD185="","",IF(AD185=1,N186,IF(AD188=1,N189,IF(AD191=1,N192,""))))</f>
        <v>G4791</v>
      </c>
      <c r="K186" s="11">
        <f>IF(AD185="","",IF(AD185=1,N187,IF(AD188=1,N190,IF(AD191=1,N193,""))))</f>
        <v>0</v>
      </c>
      <c r="L186" s="11"/>
      <c r="N186" s="49" t="s">
        <v>67</v>
      </c>
      <c r="O186" s="50">
        <f>IF(O184&gt;0,(O184&amp;1)*1,"")</f>
        <v>21</v>
      </c>
      <c r="Q186" s="38"/>
      <c r="R186" s="38"/>
      <c r="S186" s="39"/>
      <c r="T186" s="40"/>
      <c r="U186" s="51" t="str">
        <f>IF(AND(N186&lt;&gt;"",N187=""),CONCATENATE(VLOOKUP(N186,'[1]zawodnicy'!$A:$E,1,FALSE)," ",VLOOKUP(N186,'[1]zawodnicy'!$A:$E,2,FALSE)," ",VLOOKUP(N186,'[1]zawodnicy'!$A:$E,3,FALSE)," - ",VLOOKUP(N186,'[1]zawodnicy'!$A:$E,4,FALSE)),"")</f>
        <v>G4791 Nestor GABRYSIAK - UKSOSIR Badminton Sławno</v>
      </c>
      <c r="V186" s="52"/>
      <c r="W186" s="53"/>
      <c r="X186" s="44"/>
      <c r="Y186" s="45" t="str">
        <f>IF(SUM(AQ190:AR190)=0,"",AQ190&amp;":"&amp;AR190)</f>
        <v>21:10</v>
      </c>
      <c r="Z186" s="94" t="str">
        <f>IF(SUM(AQ188:AR188)=0,"",AQ188&amp;":"&amp;AR188)</f>
        <v>21:0</v>
      </c>
      <c r="AA186" s="141"/>
      <c r="AB186" s="47"/>
      <c r="AC186" s="47"/>
      <c r="AD186" s="48"/>
      <c r="AE186" s="2"/>
      <c r="AF186" s="13"/>
      <c r="AG186" s="13"/>
      <c r="AH186" s="15"/>
      <c r="BE186" s="21">
        <f>SUM(BE188:BE190)</f>
        <v>224</v>
      </c>
      <c r="BF186" s="21">
        <f>SUM(BF188:BF190)</f>
        <v>224</v>
      </c>
      <c r="BG186" s="21">
        <f>SUM(BG188:BG190)</f>
        <v>7</v>
      </c>
      <c r="BH186" s="21">
        <f>SUM(BH188:BH190)</f>
        <v>7</v>
      </c>
    </row>
    <row r="187" spans="10:64" ht="11.25" customHeight="1" hidden="1">
      <c r="J187" s="11"/>
      <c r="K187" s="54"/>
      <c r="L187" s="54"/>
      <c r="N187" s="55"/>
      <c r="O187" s="54"/>
      <c r="P187" s="54"/>
      <c r="Q187" s="38"/>
      <c r="R187" s="38"/>
      <c r="S187" s="39"/>
      <c r="T187" s="56"/>
      <c r="U187" s="57">
        <f>IF(N187&lt;&gt;"",CONCATENATE(VLOOKUP(N187,'[1]zawodnicy'!$A:$E,1,FALSE)," ",VLOOKUP(N187,'[1]zawodnicy'!$A:$E,2,FALSE)," ",VLOOKUP(N187,'[1]zawodnicy'!$A:$E,3,FALSE)," - ",VLOOKUP(N187,'[1]zawodnicy'!$A:$E,4,FALSE)),"")</f>
      </c>
      <c r="V187" s="58"/>
      <c r="W187" s="59"/>
      <c r="X187" s="44"/>
      <c r="Y187" s="60">
        <f>IF(SUM(AS190:AT190)=0,"",AS190&amp;":"&amp;AT190)</f>
      </c>
      <c r="Z187" s="104">
        <f>IF(SUM(AS188:AT188)=0,"",AS188&amp;":"&amp;AT188)</f>
      </c>
      <c r="AA187" s="142"/>
      <c r="AB187" s="143"/>
      <c r="AC187" s="143"/>
      <c r="AD187" s="144"/>
      <c r="AE187" s="2"/>
      <c r="AF187" s="13"/>
      <c r="AG187" s="13"/>
      <c r="AH187" s="15"/>
      <c r="AI187" s="145" t="s">
        <v>13</v>
      </c>
      <c r="AJ187" s="146"/>
      <c r="AK187" s="65" t="s">
        <v>14</v>
      </c>
      <c r="AL187" s="146"/>
      <c r="AM187" s="65" t="s">
        <v>15</v>
      </c>
      <c r="AN187" s="147"/>
      <c r="AO187" s="145" t="s">
        <v>13</v>
      </c>
      <c r="AP187" s="146"/>
      <c r="AQ187" s="65" t="s">
        <v>14</v>
      </c>
      <c r="AR187" s="146"/>
      <c r="AS187" s="65" t="s">
        <v>15</v>
      </c>
      <c r="AT187" s="146"/>
      <c r="AU187" s="13"/>
      <c r="AV187" s="13"/>
      <c r="AW187" s="145">
        <v>1</v>
      </c>
      <c r="AX187" s="146"/>
      <c r="AY187" s="65">
        <v>2</v>
      </c>
      <c r="AZ187" s="146"/>
      <c r="BA187" s="65">
        <v>3</v>
      </c>
      <c r="BB187" s="147"/>
      <c r="BE187" s="145" t="s">
        <v>4</v>
      </c>
      <c r="BF187" s="147"/>
      <c r="BG187" s="145" t="s">
        <v>5</v>
      </c>
      <c r="BH187" s="147"/>
      <c r="BI187" s="145" t="s">
        <v>6</v>
      </c>
      <c r="BJ187" s="147"/>
      <c r="BK187" s="66" t="s">
        <v>7</v>
      </c>
      <c r="BL187" s="22">
        <f>SUM(BL188:BL190)</f>
        <v>9.020562075079397E-17</v>
      </c>
    </row>
    <row r="188" spans="1:64" ht="11.25" customHeight="1" hidden="1">
      <c r="A188" s="21">
        <f>S188</f>
        <v>12</v>
      </c>
      <c r="B188" s="2" t="str">
        <f>IF(N186="","",N186)</f>
        <v>G4791</v>
      </c>
      <c r="C188" s="2">
        <f>IF(N187="","",N187)</f>
      </c>
      <c r="D188" s="2" t="str">
        <f>IF(N192="","",N192)</f>
        <v>W5117</v>
      </c>
      <c r="E188" s="2">
        <f>IF(N193="","",N193)</f>
      </c>
      <c r="I188" s="2" t="str">
        <f>"2"&amp;O184&amp;N185</f>
        <v>22pojedyncza chłopców</v>
      </c>
      <c r="J188" s="11" t="str">
        <f>IF(AD188="","",IF(AD185=2,N186,IF(AD188=2,N189,IF(AD191=2,N192,""))))</f>
        <v>W5117</v>
      </c>
      <c r="K188" s="11">
        <f>IF(AD188="","",IF(AD185=2,N187,IF(AD188=2,N190,IF(AD191=2,N193,""))))</f>
        <v>0</v>
      </c>
      <c r="M188" s="67" t="str">
        <f>N185</f>
        <v>pojedyncza chłopców</v>
      </c>
      <c r="O188" s="54"/>
      <c r="P188" s="54"/>
      <c r="Q188" s="68">
        <f>IF(AU188&gt;0,"",IF(A188=0,"",IF(VLOOKUP(A188,'[1]plan gier'!A:S,19,FALSE)="","",VLOOKUP(A188,'[1]plan gier'!A:S,19,FALSE))))</f>
      </c>
      <c r="R188" s="69" t="s">
        <v>16</v>
      </c>
      <c r="S188" s="148">
        <v>12</v>
      </c>
      <c r="T188" s="71">
        <v>2</v>
      </c>
      <c r="U188" s="51">
        <f>IF(AND(N189&lt;&gt;"",N190&lt;&gt;""),CONCATENATE(VLOOKUP(N189,'[1]zawodnicy'!$A:$E,1,FALSE)," ",VLOOKUP(N189,'[1]zawodnicy'!$A:$E,2,FALSE)," ",VLOOKUP(N189,'[1]zawodnicy'!$A:$E,3,FALSE)," - ",VLOOKUP(N189,'[1]zawodnicy'!$A:$E,4,FALSE)),"")</f>
      </c>
      <c r="V188" s="52"/>
      <c r="W188" s="53"/>
      <c r="X188" s="72" t="str">
        <f>IF(SUM(AO190:AP190)=0,"",AP190&amp;":"&amp;AO190)</f>
        <v>5:21</v>
      </c>
      <c r="Y188" s="108"/>
      <c r="Z188" s="75" t="str">
        <f>IF(SUM(AO189:AP189)=0,"",AO189&amp;":"&amp;AP189)</f>
        <v>20:22</v>
      </c>
      <c r="AA188" s="149" t="str">
        <f>IF(SUM(AW189:AX189,BA189:BB189)=0,"",BE189&amp;":"&amp;BF189)</f>
        <v>73:101</v>
      </c>
      <c r="AB188" s="76" t="str">
        <f>IF(SUM(AW189:AX189,BA189:BB189)=0,"",BG189&amp;":"&amp;BH189)</f>
        <v>1:4</v>
      </c>
      <c r="AC188" s="76" t="str">
        <f>IF(SUM(AW189:AX189,BA189:BB189)=0,"",BI189&amp;":"&amp;BJ189)</f>
        <v>0:2</v>
      </c>
      <c r="AD188" s="77">
        <f>IF(SUM(BI188:BI190)&gt;0,BK189,"")</f>
        <v>3</v>
      </c>
      <c r="AE188" s="2"/>
      <c r="AF188" s="13"/>
      <c r="AG188" s="13"/>
      <c r="AH188" s="69" t="s">
        <v>16</v>
      </c>
      <c r="AI188" s="80">
        <f>IF(ISBLANK(S188),"",VLOOKUP(S188,'[1]plan gier'!$X:$AN,12,FALSE))</f>
        <v>21</v>
      </c>
      <c r="AJ188" s="81">
        <f>IF(ISBLANK(S188),"",VLOOKUP(S188,'[1]plan gier'!$X:$AN,13,FALSE))</f>
        <v>8</v>
      </c>
      <c r="AK188" s="81">
        <f>IF(ISBLANK(S188),"",VLOOKUP(S188,'[1]plan gier'!$X:$AN,14,FALSE))</f>
        <v>21</v>
      </c>
      <c r="AL188" s="81">
        <f>IF(ISBLANK(S188),"",VLOOKUP(S188,'[1]plan gier'!$X:$AN,15,FALSE))</f>
        <v>0</v>
      </c>
      <c r="AM188" s="81">
        <f>IF(ISBLANK(S188),"",VLOOKUP(S188,'[1]plan gier'!$X:$AN,16,FALSE))</f>
        <v>0</v>
      </c>
      <c r="AN188" s="81">
        <f>IF(ISBLANK(S188),"",VLOOKUP(S188,'[1]plan gier'!$X:$AN,17,FALSE))</f>
        <v>0</v>
      </c>
      <c r="AO188" s="150">
        <f aca="true" t="shared" si="24" ref="AO188:AT190">IF(AI188="",0,AI188)</f>
        <v>21</v>
      </c>
      <c r="AP188" s="79">
        <f t="shared" si="24"/>
        <v>8</v>
      </c>
      <c r="AQ188" s="151">
        <f t="shared" si="24"/>
        <v>21</v>
      </c>
      <c r="AR188" s="79">
        <f t="shared" si="24"/>
        <v>0</v>
      </c>
      <c r="AS188" s="151">
        <f t="shared" si="24"/>
        <v>0</v>
      </c>
      <c r="AT188" s="79">
        <f t="shared" si="24"/>
        <v>0</v>
      </c>
      <c r="AU188" s="152">
        <f>SUM(AO188:AT188)</f>
        <v>50</v>
      </c>
      <c r="AV188" s="14">
        <v>1</v>
      </c>
      <c r="AW188" s="153"/>
      <c r="AX188" s="154"/>
      <c r="AY188" s="81">
        <f>IF(AI190&gt;AJ190,1,0)+IF(AK190&gt;AL190,1,0)+IF(AM190&gt;AN190,1,0)</f>
        <v>2</v>
      </c>
      <c r="AZ188" s="81">
        <f>AW189</f>
        <v>0</v>
      </c>
      <c r="BA188" s="81">
        <f>IF(AI188&gt;AJ188,1,0)+IF(AK188&gt;AL188,1,0)+IF(AM188&gt;AN188,1,0)</f>
        <v>2</v>
      </c>
      <c r="BB188" s="82">
        <f>AW190</f>
        <v>0</v>
      </c>
      <c r="BE188" s="80">
        <f>AO188+AQ188+AS188+AO190+AQ190+AS190</f>
        <v>84</v>
      </c>
      <c r="BF188" s="82">
        <f>AP188+AR188+AT188+AP190+AR190+AT190</f>
        <v>23</v>
      </c>
      <c r="BG188" s="80">
        <f>AY188+BA188</f>
        <v>4</v>
      </c>
      <c r="BH188" s="82">
        <f>AZ188+BB188</f>
        <v>0</v>
      </c>
      <c r="BI188" s="80">
        <f>IF(AY188&gt;AZ188,1,0)+IF(BA188&gt;BB188,1,0)</f>
        <v>2</v>
      </c>
      <c r="BJ188" s="87">
        <f>IF(AZ188&gt;AY188,1,0)+IF(BB188&gt;BA188,1,0)</f>
        <v>0</v>
      </c>
      <c r="BK188" s="155">
        <f>IF(BI188+BJ188=0,"",IF(BL188=MAX(BL188:BL190),1,IF(BL188=MIN(BL188:BL190),3,2)))</f>
        <v>1</v>
      </c>
      <c r="BL188" s="22">
        <f>IF(BI188+BJ188&lt;&gt;0,BI188-BJ188+(BG188-BH188)/100+(BE188-BF188)/10000,-2)</f>
        <v>2.0461</v>
      </c>
    </row>
    <row r="189" spans="1:64" ht="11.25" customHeight="1" hidden="1">
      <c r="A189" s="21">
        <f>S189</f>
        <v>37</v>
      </c>
      <c r="B189" s="2" t="str">
        <f>IF(N189="","",N189)</f>
        <v>J5465</v>
      </c>
      <c r="C189" s="2">
        <f>IF(N190="","",N190)</f>
      </c>
      <c r="D189" s="2" t="str">
        <f>IF(N192="","",N192)</f>
        <v>W5117</v>
      </c>
      <c r="E189" s="2">
        <f>IF(N193="","",N193)</f>
      </c>
      <c r="J189" s="11"/>
      <c r="K189" s="21"/>
      <c r="M189" s="67" t="str">
        <f>N185</f>
        <v>pojedyncza chłopców</v>
      </c>
      <c r="N189" s="49" t="s">
        <v>68</v>
      </c>
      <c r="O189" s="50">
        <f>IF(O184&gt;0,(O184&amp;2)*1,"")</f>
        <v>22</v>
      </c>
      <c r="Q189" s="68">
        <f>IF(AU189&gt;0,"",IF(A189=0,"",IF(VLOOKUP(A189,'[1]plan gier'!A:S,19,FALSE)="","",VLOOKUP(A189,'[1]plan gier'!A:S,19,FALSE))))</f>
      </c>
      <c r="R189" s="69" t="s">
        <v>20</v>
      </c>
      <c r="S189" s="148">
        <v>37</v>
      </c>
      <c r="T189" s="40"/>
      <c r="U189" s="51" t="str">
        <f>IF(AND(N189&lt;&gt;"",N190=""),CONCATENATE(VLOOKUP(N189,'[1]zawodnicy'!$A:$E,1,FALSE)," ",VLOOKUP(N189,'[1]zawodnicy'!$A:$E,2,FALSE)," ",VLOOKUP(N189,'[1]zawodnicy'!$A:$E,3,FALSE)," - ",VLOOKUP(N189,'[1]zawodnicy'!$A:$E,4,FALSE)),"")</f>
        <v>J5465 Kasper JERECZEK - MKB Lednik Miastko</v>
      </c>
      <c r="V189" s="52"/>
      <c r="W189" s="53"/>
      <c r="X189" s="92" t="str">
        <f>IF(SUM(AQ190:AR190)=0,"",AR190&amp;":"&amp;AQ190)</f>
        <v>10:21</v>
      </c>
      <c r="Y189" s="118"/>
      <c r="Z189" s="94" t="str">
        <f>IF(SUM(AQ189:AR189)=0,"",AQ189&amp;":"&amp;AR189)</f>
        <v>21:16</v>
      </c>
      <c r="AA189" s="141"/>
      <c r="AB189" s="47"/>
      <c r="AC189" s="47"/>
      <c r="AD189" s="48"/>
      <c r="AE189" s="2"/>
      <c r="AF189" s="13"/>
      <c r="AG189" s="13"/>
      <c r="AH189" s="69" t="s">
        <v>20</v>
      </c>
      <c r="AI189" s="95">
        <f>IF(ISBLANK(S189),"",VLOOKUP(S189,'[1]plan gier'!$X:$AN,12,FALSE))</f>
        <v>20</v>
      </c>
      <c r="AJ189" s="96">
        <f>IF(ISBLANK(S189),"",VLOOKUP(S189,'[1]plan gier'!$X:$AN,13,FALSE))</f>
        <v>22</v>
      </c>
      <c r="AK189" s="96">
        <f>IF(ISBLANK(S189),"",VLOOKUP(S189,'[1]plan gier'!$X:$AN,14,FALSE))</f>
        <v>21</v>
      </c>
      <c r="AL189" s="96">
        <f>IF(ISBLANK(S189),"",VLOOKUP(S189,'[1]plan gier'!$X:$AN,15,FALSE))</f>
        <v>16</v>
      </c>
      <c r="AM189" s="96">
        <f>IF(ISBLANK(S189),"",VLOOKUP(S189,'[1]plan gier'!$X:$AN,16,FALSE))</f>
        <v>17</v>
      </c>
      <c r="AN189" s="96">
        <f>IF(ISBLANK(S189),"",VLOOKUP(S189,'[1]plan gier'!$X:$AN,17,FALSE))</f>
        <v>21</v>
      </c>
      <c r="AO189" s="156">
        <f t="shared" si="24"/>
        <v>20</v>
      </c>
      <c r="AP189" s="96">
        <f t="shared" si="24"/>
        <v>22</v>
      </c>
      <c r="AQ189" s="157">
        <f t="shared" si="24"/>
        <v>21</v>
      </c>
      <c r="AR189" s="96">
        <f t="shared" si="24"/>
        <v>16</v>
      </c>
      <c r="AS189" s="157">
        <f t="shared" si="24"/>
        <v>17</v>
      </c>
      <c r="AT189" s="96">
        <f t="shared" si="24"/>
        <v>21</v>
      </c>
      <c r="AU189" s="152">
        <f>SUM(AO189:AT189)</f>
        <v>117</v>
      </c>
      <c r="AV189" s="14">
        <v>2</v>
      </c>
      <c r="AW189" s="95">
        <f>IF(AI190&lt;AJ190,1,0)+IF(AK190&lt;AL190,1,0)+IF(AM190&lt;AN190,1,0)</f>
        <v>0</v>
      </c>
      <c r="AX189" s="96">
        <f>AY188</f>
        <v>2</v>
      </c>
      <c r="AY189" s="158"/>
      <c r="AZ189" s="159"/>
      <c r="BA189" s="96">
        <f>IF(AI189&gt;AJ189,1,0)+IF(AK189&gt;AL189,1,0)+IF(AM189&gt;AN189,1,0)</f>
        <v>1</v>
      </c>
      <c r="BB189" s="97">
        <f>AY190</f>
        <v>2</v>
      </c>
      <c r="BE189" s="95">
        <f>AO189+AQ189+AS189+AP190+AR190+AT190</f>
        <v>73</v>
      </c>
      <c r="BF189" s="97">
        <f>AP189+AR189+AT189+AO190+AQ190+AS190</f>
        <v>101</v>
      </c>
      <c r="BG189" s="95">
        <f>AW189+BA189</f>
        <v>1</v>
      </c>
      <c r="BH189" s="97">
        <f>AX189+BB189</f>
        <v>4</v>
      </c>
      <c r="BI189" s="95">
        <f>IF(AW189&gt;AX189,1,0)+IF(BA189&gt;BB189,1,0)</f>
        <v>0</v>
      </c>
      <c r="BJ189" s="101">
        <f>IF(AX189&gt;AW189,1,0)+IF(BB189&gt;BA189,1,0)</f>
        <v>2</v>
      </c>
      <c r="BK189" s="102">
        <f>IF(BI189+BJ189=0,"",IF(BL189=MAX(BL188:BL190),1,IF(BL189=MIN(BL188:BL190),3,2)))</f>
        <v>3</v>
      </c>
      <c r="BL189" s="22">
        <f>IF(BI189+BJ189&lt;&gt;0,BI189-BJ189+(BG189-BH189)/100+(BE189-BF189)/10000,-2)</f>
        <v>-2.0328</v>
      </c>
    </row>
    <row r="190" spans="1:64" ht="11.25" customHeight="1" hidden="1">
      <c r="A190" s="21">
        <f>S190</f>
        <v>69</v>
      </c>
      <c r="B190" s="2" t="str">
        <f>IF(N186="","",N186)</f>
        <v>G4791</v>
      </c>
      <c r="C190" s="2">
        <f>IF(N187="","",N187)</f>
      </c>
      <c r="D190" s="2" t="str">
        <f>IF(N189="","",N189)</f>
        <v>J5465</v>
      </c>
      <c r="E190" s="2">
        <f>IF(N190="","",N190)</f>
      </c>
      <c r="I190" s="2" t="str">
        <f>"3"&amp;O184&amp;N185</f>
        <v>32pojedyncza chłopców</v>
      </c>
      <c r="J190" s="11" t="str">
        <f>IF(AD191="","",IF(AD185=3,N186,IF(AD188=3,N189,IF(AD191=3,N192,""))))</f>
        <v>J5465</v>
      </c>
      <c r="K190" s="11">
        <f>IF(AD191="","",IF(AD185=3,N187,IF(AD188=3,N190,IF(AD191=3,N193,""))))</f>
        <v>0</v>
      </c>
      <c r="M190" s="67" t="str">
        <f>N185</f>
        <v>pojedyncza chłopców</v>
      </c>
      <c r="N190" s="55"/>
      <c r="O190" s="54"/>
      <c r="P190" s="54"/>
      <c r="Q190" s="68">
        <f>IF(AU190&gt;0,"",IF(A190=0,"",IF(VLOOKUP(A190,'[1]plan gier'!A:S,19,FALSE)="","",VLOOKUP(A190,'[1]plan gier'!A:S,19,FALSE))))</f>
      </c>
      <c r="R190" s="160" t="s">
        <v>23</v>
      </c>
      <c r="S190" s="148">
        <v>69</v>
      </c>
      <c r="T190" s="56"/>
      <c r="U190" s="57">
        <f>IF(N190&lt;&gt;"",CONCATENATE(VLOOKUP(N190,'[1]zawodnicy'!$A:$E,1,FALSE)," ",VLOOKUP(N190,'[1]zawodnicy'!$A:$E,2,FALSE)," ",VLOOKUP(N190,'[1]zawodnicy'!$A:$E,3,FALSE)," - ",VLOOKUP(N190,'[1]zawodnicy'!$A:$E,4,FALSE)),"")</f>
      </c>
      <c r="V190" s="58"/>
      <c r="W190" s="59"/>
      <c r="X190" s="103">
        <f>IF(SUM(AS190:AT190)=0,"",AT190&amp;":"&amp;AS190)</f>
      </c>
      <c r="Y190" s="118"/>
      <c r="Z190" s="104" t="str">
        <f>IF(SUM(AS189:AT189)=0,"",AS189&amp;":"&amp;AT189)</f>
        <v>17:21</v>
      </c>
      <c r="AA190" s="142"/>
      <c r="AB190" s="143"/>
      <c r="AC190" s="143"/>
      <c r="AD190" s="144"/>
      <c r="AE190" s="2"/>
      <c r="AF190" s="13"/>
      <c r="AG190" s="13"/>
      <c r="AH190" s="160" t="s">
        <v>23</v>
      </c>
      <c r="AI190" s="114">
        <f>IF(ISBLANK(S190),"",VLOOKUP(S190,'[1]plan gier'!$X:$AN,12,FALSE))</f>
        <v>21</v>
      </c>
      <c r="AJ190" s="111">
        <f>IF(ISBLANK(S190),"",VLOOKUP(S190,'[1]plan gier'!$X:$AN,13,FALSE))</f>
        <v>5</v>
      </c>
      <c r="AK190" s="111">
        <f>IF(ISBLANK(S190),"",VLOOKUP(S190,'[1]plan gier'!$X:$AN,14,FALSE))</f>
        <v>21</v>
      </c>
      <c r="AL190" s="111">
        <f>IF(ISBLANK(S190),"",VLOOKUP(S190,'[1]plan gier'!$X:$AN,15,FALSE))</f>
        <v>10</v>
      </c>
      <c r="AM190" s="111">
        <f>IF(ISBLANK(S190),"",VLOOKUP(S190,'[1]plan gier'!$X:$AN,16,FALSE))</f>
        <v>0</v>
      </c>
      <c r="AN190" s="111">
        <f>IF(ISBLANK(S190),"",VLOOKUP(S190,'[1]plan gier'!$X:$AN,17,FALSE))</f>
        <v>0</v>
      </c>
      <c r="AO190" s="161">
        <f t="shared" si="24"/>
        <v>21</v>
      </c>
      <c r="AP190" s="111">
        <f t="shared" si="24"/>
        <v>5</v>
      </c>
      <c r="AQ190" s="162">
        <f t="shared" si="24"/>
        <v>21</v>
      </c>
      <c r="AR190" s="111">
        <f t="shared" si="24"/>
        <v>10</v>
      </c>
      <c r="AS190" s="162">
        <f t="shared" si="24"/>
        <v>0</v>
      </c>
      <c r="AT190" s="111">
        <f t="shared" si="24"/>
        <v>0</v>
      </c>
      <c r="AU190" s="152">
        <f>SUM(AO190:AT190)</f>
        <v>57</v>
      </c>
      <c r="AV190" s="14">
        <v>3</v>
      </c>
      <c r="AW190" s="114">
        <f>IF(AI188&lt;AJ188,1,0)+IF(AK188&lt;AL188,1,0)+IF(AM188&lt;AN188,1,0)</f>
        <v>0</v>
      </c>
      <c r="AX190" s="111">
        <f>BA188</f>
        <v>2</v>
      </c>
      <c r="AY190" s="111">
        <f>IF(AI189&lt;AJ189,1,0)+IF(AK189&lt;AL189,1,0)+IF(AM189&lt;AN189,1,0)</f>
        <v>2</v>
      </c>
      <c r="AZ190" s="111">
        <f>BA189</f>
        <v>1</v>
      </c>
      <c r="BA190" s="163"/>
      <c r="BB190" s="164"/>
      <c r="BE190" s="114">
        <f>AP188+AR188+AT188+AP189+AR189+AT189</f>
        <v>67</v>
      </c>
      <c r="BF190" s="116">
        <f>AO188+AQ188+AS188+AO189+AQ189+AS189</f>
        <v>100</v>
      </c>
      <c r="BG190" s="114">
        <f>AW190+AY190</f>
        <v>2</v>
      </c>
      <c r="BH190" s="116">
        <f>AX190+AZ190</f>
        <v>3</v>
      </c>
      <c r="BI190" s="114">
        <f>IF(AW190&gt;AX190,1,0)+IF(AY190&gt;AZ190,1,0)</f>
        <v>1</v>
      </c>
      <c r="BJ190" s="115">
        <f>IF(AX190&gt;AW190,1,0)+IF(AZ190&gt;AY190,1,0)</f>
        <v>1</v>
      </c>
      <c r="BK190" s="117">
        <f>IF(BI190+BJ190=0,"",IF(BL190=MAX(BL188:BL190),1,IF(BL190=MIN(BL188:BL190),3,2)))</f>
        <v>2</v>
      </c>
      <c r="BL190" s="22">
        <f>IF(BI190+BJ190&lt;&gt;0,BI190-BJ190+(BG190-BH190)/100+(BE190-BF190)/10000,-2)</f>
        <v>-0.0133</v>
      </c>
    </row>
    <row r="191" spans="1:60" ht="11.25" customHeight="1" hidden="1">
      <c r="A191" s="2"/>
      <c r="J191" s="54"/>
      <c r="K191" s="54"/>
      <c r="L191" s="54"/>
      <c r="O191" s="54"/>
      <c r="P191" s="54"/>
      <c r="Q191" s="2"/>
      <c r="R191" s="2"/>
      <c r="S191" s="2"/>
      <c r="T191" s="71">
        <v>3</v>
      </c>
      <c r="U191" s="51">
        <f>IF(AND(N192&lt;&gt;"",N193&lt;&gt;""),CONCATENATE(VLOOKUP(N192,'[1]zawodnicy'!$A:$E,1,FALSE)," ",VLOOKUP(N192,'[1]zawodnicy'!$A:$E,2,FALSE)," ",VLOOKUP(N192,'[1]zawodnicy'!$A:$E,3,FALSE)," - ",VLOOKUP(N192,'[1]zawodnicy'!$A:$E,4,FALSE)),"")</f>
      </c>
      <c r="V191" s="52"/>
      <c r="W191" s="53"/>
      <c r="X191" s="72" t="str">
        <f>IF(SUM(AO188:AP188)=0,"",AP188&amp;":"&amp;AO188)</f>
        <v>8:21</v>
      </c>
      <c r="Y191" s="74" t="str">
        <f>IF(SUM(AO189:AP189)=0,"",AP189&amp;":"&amp;AO189)</f>
        <v>22:20</v>
      </c>
      <c r="Z191" s="165"/>
      <c r="AA191" s="149" t="str">
        <f>IF(SUM(AW190:AZ190)=0,"",BE190&amp;":"&amp;BF190)</f>
        <v>67:100</v>
      </c>
      <c r="AB191" s="76" t="str">
        <f>IF(SUM(AW190:AZ190)=0,"",BG190&amp;":"&amp;BH190)</f>
        <v>2:3</v>
      </c>
      <c r="AC191" s="76" t="str">
        <f>IF(SUM(AW190:AZ190)=0,"",BI190&amp;":"&amp;BJ190)</f>
        <v>1:1</v>
      </c>
      <c r="AD191" s="77">
        <f>IF(SUM(BI188:BI190)&gt;0,BK190,"")</f>
        <v>2</v>
      </c>
      <c r="AE191" s="2"/>
      <c r="AF191" s="13"/>
      <c r="AG191" s="13"/>
      <c r="BE191" s="21">
        <f>SUM(BE188:BE190)</f>
        <v>224</v>
      </c>
      <c r="BF191" s="21">
        <f>SUM(BF188:BF190)</f>
        <v>224</v>
      </c>
      <c r="BG191" s="21">
        <f>SUM(BG188:BG190)</f>
        <v>7</v>
      </c>
      <c r="BH191" s="21">
        <f>SUM(BH188:BH190)</f>
        <v>7</v>
      </c>
    </row>
    <row r="192" spans="1:64" ht="11.25" customHeight="1" hidden="1">
      <c r="A192" s="21"/>
      <c r="J192" s="21"/>
      <c r="K192" s="21"/>
      <c r="L192" s="21"/>
      <c r="N192" s="49" t="s">
        <v>69</v>
      </c>
      <c r="O192" s="50">
        <f>IF(O184&gt;0,(O184&amp;3)*1,"")</f>
        <v>23</v>
      </c>
      <c r="Q192" s="120"/>
      <c r="R192" s="120"/>
      <c r="S192" s="120"/>
      <c r="T192" s="40"/>
      <c r="U192" s="51" t="str">
        <f>IF(AND(N192&lt;&gt;"",N193=""),CONCATENATE(VLOOKUP(N192,'[1]zawodnicy'!$A:$E,1,FALSE)," ",VLOOKUP(N192,'[1]zawodnicy'!$A:$E,2,FALSE)," ",VLOOKUP(N192,'[1]zawodnicy'!$A:$E,3,FALSE)," - ",VLOOKUP(N192,'[1]zawodnicy'!$A:$E,4,FALSE)),"")</f>
        <v>W5117 Hubert WIOREK - UKS Kometa Sianów</v>
      </c>
      <c r="V192" s="52"/>
      <c r="W192" s="53"/>
      <c r="X192" s="92" t="str">
        <f>IF(SUM(AQ188:AR188)=0,"",AR188&amp;":"&amp;AQ188)</f>
        <v>0:21</v>
      </c>
      <c r="Y192" s="45" t="str">
        <f>IF(SUM(AQ189:AR189)=0,"",AR189&amp;":"&amp;AQ189)</f>
        <v>16:21</v>
      </c>
      <c r="Z192" s="166"/>
      <c r="AA192" s="141"/>
      <c r="AB192" s="47"/>
      <c r="AC192" s="47"/>
      <c r="AD192" s="48"/>
      <c r="AE192" s="2"/>
      <c r="AF192" s="13"/>
      <c r="AG192" s="13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1.25" customHeight="1" hidden="1">
      <c r="A193" s="2"/>
      <c r="J193" s="54"/>
      <c r="K193" s="54"/>
      <c r="L193" s="54"/>
      <c r="N193" s="55"/>
      <c r="O193" s="54"/>
      <c r="P193" s="54"/>
      <c r="Q193" s="2"/>
      <c r="R193" s="2"/>
      <c r="S193" s="2"/>
      <c r="T193" s="122"/>
      <c r="U193" s="123">
        <f>IF(N193&lt;&gt;"",CONCATENATE(VLOOKUP(N193,'[1]zawodnicy'!$A:$E,1,FALSE)," ",VLOOKUP(N193,'[1]zawodnicy'!$A:$E,2,FALSE)," ",VLOOKUP(N193,'[1]zawodnicy'!$A:$E,3,FALSE)," - ",VLOOKUP(N193,'[1]zawodnicy'!$A:$E,4,FALSE)),"")</f>
      </c>
      <c r="V193" s="124"/>
      <c r="W193" s="125"/>
      <c r="X193" s="126">
        <f>IF(SUM(AS188:AT188)=0,"",AT188&amp;":"&amp;AS188)</f>
      </c>
      <c r="Y193" s="127" t="str">
        <f>IF(SUM(AS189:AT189)=0,"",AT189&amp;":"&amp;AS189)</f>
        <v>21:17</v>
      </c>
      <c r="Z193" s="128"/>
      <c r="AA193" s="167"/>
      <c r="AB193" s="129"/>
      <c r="AC193" s="129"/>
      <c r="AD193" s="130"/>
      <c r="AE193" s="11"/>
      <c r="AF193" s="13"/>
      <c r="AG193" s="13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1.25" customHeight="1" hidden="1">
      <c r="A194" s="2"/>
      <c r="J194" s="54"/>
      <c r="K194" s="54"/>
      <c r="L194" s="54"/>
      <c r="N194" s="192"/>
      <c r="O194" s="54"/>
      <c r="P194" s="54"/>
      <c r="Q194" s="2"/>
      <c r="R194" s="2"/>
      <c r="S194" s="2"/>
      <c r="T194" s="193"/>
      <c r="U194" s="194"/>
      <c r="V194" s="194"/>
      <c r="W194" s="194"/>
      <c r="X194" s="195"/>
      <c r="Y194" s="195"/>
      <c r="Z194" s="195"/>
      <c r="AA194" s="93"/>
      <c r="AB194" s="193"/>
      <c r="AC194" s="193"/>
      <c r="AD194" s="193"/>
      <c r="AE194" s="193"/>
      <c r="AF194" s="13"/>
      <c r="AG194" s="13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4:33" ht="11.25" customHeight="1" hidden="1">
      <c r="N195" s="12"/>
      <c r="O195" s="24">
        <v>3</v>
      </c>
      <c r="Q195" s="20" t="str">
        <f>"Grupa "&amp;O195&amp;"."</f>
        <v>Grupa 3.</v>
      </c>
      <c r="R195" s="20"/>
      <c r="S195" s="20"/>
      <c r="T195" s="25" t="s">
        <v>2</v>
      </c>
      <c r="U195" s="26" t="s">
        <v>3</v>
      </c>
      <c r="V195" s="27"/>
      <c r="W195" s="28"/>
      <c r="X195" s="25">
        <v>1</v>
      </c>
      <c r="Y195" s="30">
        <v>2</v>
      </c>
      <c r="Z195" s="131">
        <v>3</v>
      </c>
      <c r="AA195" s="132" t="s">
        <v>4</v>
      </c>
      <c r="AB195" s="34" t="s">
        <v>5</v>
      </c>
      <c r="AC195" s="34" t="s">
        <v>6</v>
      </c>
      <c r="AD195" s="133" t="s">
        <v>7</v>
      </c>
      <c r="AE195" s="2"/>
      <c r="AF195" s="13"/>
      <c r="AG195" s="13"/>
    </row>
    <row r="196" spans="10:46" ht="11.25" customHeight="1" hidden="1">
      <c r="J196" s="54"/>
      <c r="K196" s="54"/>
      <c r="L196" s="54"/>
      <c r="N196" s="37" t="s">
        <v>61</v>
      </c>
      <c r="Q196" s="38" t="s">
        <v>10</v>
      </c>
      <c r="R196" s="38"/>
      <c r="S196" s="39" t="s">
        <v>11</v>
      </c>
      <c r="T196" s="134">
        <v>1</v>
      </c>
      <c r="U196" s="41">
        <f>IF(AND(N197&lt;&gt;"",N198&lt;&gt;""),CONCATENATE(VLOOKUP(N197,'[1]zawodnicy'!$A:$E,1,FALSE)," ",VLOOKUP(N197,'[1]zawodnicy'!$A:$E,2,FALSE)," ",VLOOKUP(N197,'[1]zawodnicy'!$A:$E,3,FALSE)," - ",VLOOKUP(N197,'[1]zawodnicy'!$A:$E,4,FALSE)),"")</f>
      </c>
      <c r="V196" s="42"/>
      <c r="W196" s="43"/>
      <c r="X196" s="135"/>
      <c r="Y196" s="136" t="str">
        <f>IF(SUM(AO201:AP201)=0,"",AO201&amp;":"&amp;AP201)</f>
        <v>21:10</v>
      </c>
      <c r="Z196" s="137" t="str">
        <f>IF(SUM(AO199:AP199)=0,"",AO199&amp;":"&amp;AP199)</f>
        <v>10:21</v>
      </c>
      <c r="AA196" s="138" t="str">
        <f>IF(SUM(AY199:BB199)=0,"",BE199&amp;":"&amp;BF199)</f>
        <v>62:62</v>
      </c>
      <c r="AB196" s="139" t="str">
        <f>IF(SUM(AY199:BB199)=0,"",BG199&amp;":"&amp;BH199)</f>
        <v>2:2</v>
      </c>
      <c r="AC196" s="139" t="str">
        <f>IF(SUM(AY199:BB199)=0,"",BI199&amp;":"&amp;BJ199)</f>
        <v>1:1</v>
      </c>
      <c r="AD196" s="140">
        <f>IF(SUM(BI199:BI201)&gt;0,BK199,"")</f>
        <v>2</v>
      </c>
      <c r="AE196" s="2"/>
      <c r="AF196" s="13"/>
      <c r="AG196" s="13"/>
      <c r="AH196" s="15"/>
      <c r="AI196" s="36" t="s">
        <v>8</v>
      </c>
      <c r="AJ196" s="36"/>
      <c r="AK196" s="36"/>
      <c r="AL196" s="36"/>
      <c r="AM196" s="36"/>
      <c r="AN196" s="36"/>
      <c r="AO196" s="36" t="s">
        <v>9</v>
      </c>
      <c r="AP196" s="36"/>
      <c r="AQ196" s="36"/>
      <c r="AR196" s="36"/>
      <c r="AS196" s="36"/>
      <c r="AT196" s="36"/>
    </row>
    <row r="197" spans="9:60" ht="11.25" customHeight="1" hidden="1">
      <c r="I197" s="2" t="str">
        <f>"1"&amp;O195&amp;N196</f>
        <v>13pojedyncza chłopców</v>
      </c>
      <c r="J197" s="11" t="str">
        <f>IF(AD196="","",IF(AD196=1,N197,IF(AD199=1,N200,IF(AD202=1,N203,""))))</f>
        <v>G5315</v>
      </c>
      <c r="K197" s="11">
        <f>IF(AD196="","",IF(AD196=1,N198,IF(AD199=1,N201,IF(AD202=1,N204,""))))</f>
        <v>0</v>
      </c>
      <c r="L197" s="11"/>
      <c r="N197" s="49" t="s">
        <v>70</v>
      </c>
      <c r="O197" s="50">
        <f>IF(O195&gt;0,(O195&amp;1)*1,"")</f>
        <v>31</v>
      </c>
      <c r="Q197" s="38"/>
      <c r="R197" s="38"/>
      <c r="S197" s="39"/>
      <c r="T197" s="40"/>
      <c r="U197" s="51" t="str">
        <f>IF(AND(N197&lt;&gt;"",N198=""),CONCATENATE(VLOOKUP(N197,'[1]zawodnicy'!$A:$E,1,FALSE)," ",VLOOKUP(N197,'[1]zawodnicy'!$A:$E,2,FALSE)," ",VLOOKUP(N197,'[1]zawodnicy'!$A:$E,3,FALSE)," - ",VLOOKUP(N197,'[1]zawodnicy'!$A:$E,4,FALSE)),"")</f>
        <v>M5460 Jakub MNICH - MKB Lednik Miastko</v>
      </c>
      <c r="V197" s="52"/>
      <c r="W197" s="53"/>
      <c r="X197" s="44"/>
      <c r="Y197" s="45" t="str">
        <f>IF(SUM(AQ201:AR201)=0,"",AQ201&amp;":"&amp;AR201)</f>
        <v>21:10</v>
      </c>
      <c r="Z197" s="94" t="str">
        <f>IF(SUM(AQ199:AR199)=0,"",AQ199&amp;":"&amp;AR199)</f>
        <v>10:21</v>
      </c>
      <c r="AA197" s="141"/>
      <c r="AB197" s="47"/>
      <c r="AC197" s="47"/>
      <c r="AD197" s="48"/>
      <c r="AE197" s="2"/>
      <c r="AF197" s="13"/>
      <c r="AG197" s="13"/>
      <c r="AH197" s="15"/>
      <c r="BE197" s="21">
        <f>SUM(BE199:BE201)</f>
        <v>186</v>
      </c>
      <c r="BF197" s="21">
        <f>SUM(BF199:BF201)</f>
        <v>186</v>
      </c>
      <c r="BG197" s="21">
        <f>SUM(BG199:BG201)</f>
        <v>6</v>
      </c>
      <c r="BH197" s="21">
        <f>SUM(BH199:BH201)</f>
        <v>6</v>
      </c>
    </row>
    <row r="198" spans="10:64" ht="11.25" customHeight="1" hidden="1">
      <c r="J198" s="11"/>
      <c r="K198" s="54"/>
      <c r="L198" s="54"/>
      <c r="N198" s="55"/>
      <c r="O198" s="54"/>
      <c r="P198" s="54"/>
      <c r="Q198" s="38"/>
      <c r="R198" s="38"/>
      <c r="S198" s="39"/>
      <c r="T198" s="56"/>
      <c r="U198" s="57">
        <f>IF(N198&lt;&gt;"",CONCATENATE(VLOOKUP(N198,'[1]zawodnicy'!$A:$E,1,FALSE)," ",VLOOKUP(N198,'[1]zawodnicy'!$A:$E,2,FALSE)," ",VLOOKUP(N198,'[1]zawodnicy'!$A:$E,3,FALSE)," - ",VLOOKUP(N198,'[1]zawodnicy'!$A:$E,4,FALSE)),"")</f>
      </c>
      <c r="V198" s="58"/>
      <c r="W198" s="59"/>
      <c r="X198" s="44"/>
      <c r="Y198" s="60">
        <f>IF(SUM(AS201:AT201)=0,"",AS201&amp;":"&amp;AT201)</f>
      </c>
      <c r="Z198" s="104">
        <f>IF(SUM(AS199:AT199)=0,"",AS199&amp;":"&amp;AT199)</f>
      </c>
      <c r="AA198" s="142"/>
      <c r="AB198" s="143"/>
      <c r="AC198" s="143"/>
      <c r="AD198" s="144"/>
      <c r="AE198" s="2"/>
      <c r="AF198" s="13"/>
      <c r="AG198" s="13"/>
      <c r="AH198" s="15"/>
      <c r="AI198" s="145" t="s">
        <v>13</v>
      </c>
      <c r="AJ198" s="146"/>
      <c r="AK198" s="65" t="s">
        <v>14</v>
      </c>
      <c r="AL198" s="146"/>
      <c r="AM198" s="65" t="s">
        <v>15</v>
      </c>
      <c r="AN198" s="147"/>
      <c r="AO198" s="145" t="s">
        <v>13</v>
      </c>
      <c r="AP198" s="146"/>
      <c r="AQ198" s="65" t="s">
        <v>14</v>
      </c>
      <c r="AR198" s="146"/>
      <c r="AS198" s="65" t="s">
        <v>15</v>
      </c>
      <c r="AT198" s="146"/>
      <c r="AU198" s="13"/>
      <c r="AV198" s="13"/>
      <c r="AW198" s="145">
        <v>1</v>
      </c>
      <c r="AX198" s="146"/>
      <c r="AY198" s="65">
        <v>2</v>
      </c>
      <c r="AZ198" s="146"/>
      <c r="BA198" s="65">
        <v>3</v>
      </c>
      <c r="BB198" s="147"/>
      <c r="BE198" s="145" t="s">
        <v>4</v>
      </c>
      <c r="BF198" s="147"/>
      <c r="BG198" s="145" t="s">
        <v>5</v>
      </c>
      <c r="BH198" s="147"/>
      <c r="BI198" s="145" t="s">
        <v>6</v>
      </c>
      <c r="BJ198" s="147"/>
      <c r="BK198" s="66" t="s">
        <v>7</v>
      </c>
      <c r="BL198" s="22">
        <f>SUM(BL199:BL201)</f>
        <v>0</v>
      </c>
    </row>
    <row r="199" spans="1:64" ht="11.25" customHeight="1" hidden="1">
      <c r="A199" s="21">
        <f>S199</f>
        <v>13</v>
      </c>
      <c r="B199" s="2" t="str">
        <f>IF(N197="","",N197)</f>
        <v>M5460</v>
      </c>
      <c r="C199" s="2">
        <f>IF(N198="","",N198)</f>
      </c>
      <c r="D199" s="2" t="str">
        <f>IF(N203="","",N203)</f>
        <v>G5315</v>
      </c>
      <c r="E199" s="2">
        <f>IF(N204="","",N204)</f>
      </c>
      <c r="I199" s="2" t="str">
        <f>"2"&amp;O195&amp;N196</f>
        <v>23pojedyncza chłopców</v>
      </c>
      <c r="J199" s="11" t="str">
        <f>IF(AD199="","",IF(AD196=2,N197,IF(AD199=2,N200,IF(AD202=2,N203,""))))</f>
        <v>M5460</v>
      </c>
      <c r="K199" s="11">
        <f>IF(AD199="","",IF(AD196=2,N198,IF(AD199=2,N201,IF(AD202=2,N204,""))))</f>
        <v>0</v>
      </c>
      <c r="M199" s="67" t="str">
        <f>N196</f>
        <v>pojedyncza chłopców</v>
      </c>
      <c r="O199" s="54"/>
      <c r="P199" s="54"/>
      <c r="Q199" s="68">
        <f>IF(AU199&gt;0,"",IF(A199=0,"",IF(VLOOKUP(A199,'[1]plan gier'!A:S,19,FALSE)="","",VLOOKUP(A199,'[1]plan gier'!A:S,19,FALSE))))</f>
      </c>
      <c r="R199" s="69" t="s">
        <v>16</v>
      </c>
      <c r="S199" s="148">
        <v>13</v>
      </c>
      <c r="T199" s="71">
        <v>2</v>
      </c>
      <c r="U199" s="51">
        <f>IF(AND(N200&lt;&gt;"",N201&lt;&gt;""),CONCATENATE(VLOOKUP(N200,'[1]zawodnicy'!$A:$E,1,FALSE)," ",VLOOKUP(N200,'[1]zawodnicy'!$A:$E,2,FALSE)," ",VLOOKUP(N200,'[1]zawodnicy'!$A:$E,3,FALSE)," - ",VLOOKUP(N200,'[1]zawodnicy'!$A:$E,4,FALSE)),"")</f>
      </c>
      <c r="V199" s="52"/>
      <c r="W199" s="53"/>
      <c r="X199" s="72" t="str">
        <f>IF(SUM(AO201:AP201)=0,"",AP201&amp;":"&amp;AO201)</f>
        <v>10:21</v>
      </c>
      <c r="Y199" s="108"/>
      <c r="Z199" s="75" t="str">
        <f>IF(SUM(AO200:AP200)=0,"",AO200&amp;":"&amp;AP200)</f>
        <v>10:21</v>
      </c>
      <c r="AA199" s="149" t="str">
        <f>IF(SUM(AW200:AX200,BA200:BB200)=0,"",BE200&amp;":"&amp;BF200)</f>
        <v>40:84</v>
      </c>
      <c r="AB199" s="76" t="str">
        <f>IF(SUM(AW200:AX200,BA200:BB200)=0,"",BG200&amp;":"&amp;BH200)</f>
        <v>0:4</v>
      </c>
      <c r="AC199" s="76" t="str">
        <f>IF(SUM(AW200:AX200,BA200:BB200)=0,"",BI200&amp;":"&amp;BJ200)</f>
        <v>0:2</v>
      </c>
      <c r="AD199" s="77">
        <f>IF(SUM(BI199:BI201)&gt;0,BK200,"")</f>
        <v>3</v>
      </c>
      <c r="AE199" s="2"/>
      <c r="AF199" s="13"/>
      <c r="AG199" s="13"/>
      <c r="AH199" s="69" t="s">
        <v>16</v>
      </c>
      <c r="AI199" s="80">
        <f>IF(ISBLANK(S199),"",VLOOKUP(S199,'[1]plan gier'!$X:$AN,12,FALSE))</f>
        <v>10</v>
      </c>
      <c r="AJ199" s="81">
        <f>IF(ISBLANK(S199),"",VLOOKUP(S199,'[1]plan gier'!$X:$AN,13,FALSE))</f>
        <v>21</v>
      </c>
      <c r="AK199" s="81">
        <f>IF(ISBLANK(S199),"",VLOOKUP(S199,'[1]plan gier'!$X:$AN,14,FALSE))</f>
        <v>10</v>
      </c>
      <c r="AL199" s="81">
        <f>IF(ISBLANK(S199),"",VLOOKUP(S199,'[1]plan gier'!$X:$AN,15,FALSE))</f>
        <v>21</v>
      </c>
      <c r="AM199" s="81">
        <f>IF(ISBLANK(S199),"",VLOOKUP(S199,'[1]plan gier'!$X:$AN,16,FALSE))</f>
        <v>0</v>
      </c>
      <c r="AN199" s="81">
        <f>IF(ISBLANK(S199),"",VLOOKUP(S199,'[1]plan gier'!$X:$AN,17,FALSE))</f>
        <v>0</v>
      </c>
      <c r="AO199" s="150">
        <f aca="true" t="shared" si="25" ref="AO199:AT201">IF(AI199="",0,AI199)</f>
        <v>10</v>
      </c>
      <c r="AP199" s="79">
        <f t="shared" si="25"/>
        <v>21</v>
      </c>
      <c r="AQ199" s="151">
        <f t="shared" si="25"/>
        <v>10</v>
      </c>
      <c r="AR199" s="79">
        <f t="shared" si="25"/>
        <v>21</v>
      </c>
      <c r="AS199" s="151">
        <f t="shared" si="25"/>
        <v>0</v>
      </c>
      <c r="AT199" s="79">
        <f t="shared" si="25"/>
        <v>0</v>
      </c>
      <c r="AU199" s="152">
        <f>SUM(AO199:AT199)</f>
        <v>62</v>
      </c>
      <c r="AV199" s="14">
        <v>1</v>
      </c>
      <c r="AW199" s="153"/>
      <c r="AX199" s="154"/>
      <c r="AY199" s="81">
        <f>IF(AI201&gt;AJ201,1,0)+IF(AK201&gt;AL201,1,0)+IF(AM201&gt;AN201,1,0)</f>
        <v>2</v>
      </c>
      <c r="AZ199" s="81">
        <f>AW200</f>
        <v>0</v>
      </c>
      <c r="BA199" s="81">
        <f>IF(AI199&gt;AJ199,1,0)+IF(AK199&gt;AL199,1,0)+IF(AM199&gt;AN199,1,0)</f>
        <v>0</v>
      </c>
      <c r="BB199" s="82">
        <f>AW201</f>
        <v>2</v>
      </c>
      <c r="BE199" s="80">
        <f>AO199+AQ199+AS199+AO201+AQ201+AS201</f>
        <v>62</v>
      </c>
      <c r="BF199" s="82">
        <f>AP199+AR199+AT199+AP201+AR201+AT201</f>
        <v>62</v>
      </c>
      <c r="BG199" s="80">
        <f>AY199+BA199</f>
        <v>2</v>
      </c>
      <c r="BH199" s="82">
        <f>AZ199+BB199</f>
        <v>2</v>
      </c>
      <c r="BI199" s="80">
        <f>IF(AY199&gt;AZ199,1,0)+IF(BA199&gt;BB199,1,0)</f>
        <v>1</v>
      </c>
      <c r="BJ199" s="87">
        <f>IF(AZ199&gt;AY199,1,0)+IF(BB199&gt;BA199,1,0)</f>
        <v>1</v>
      </c>
      <c r="BK199" s="155">
        <f>IF(BI199+BJ199=0,"",IF(BL199=MAX(BL199:BL201),1,IF(BL199=MIN(BL199:BL201),3,2)))</f>
        <v>2</v>
      </c>
      <c r="BL199" s="22">
        <f>IF(BI199+BJ199&lt;&gt;0,BI199-BJ199+(BG199-BH199)/100+(BE199-BF199)/10000,-2)</f>
        <v>0</v>
      </c>
    </row>
    <row r="200" spans="1:64" ht="11.25" customHeight="1" hidden="1">
      <c r="A200" s="21">
        <f>S200</f>
        <v>38</v>
      </c>
      <c r="B200" s="2" t="str">
        <f>IF(N200="","",N200)</f>
        <v>B4694</v>
      </c>
      <c r="C200" s="2">
        <f>IF(N201="","",N201)</f>
      </c>
      <c r="D200" s="2" t="str">
        <f>IF(N203="","",N203)</f>
        <v>G5315</v>
      </c>
      <c r="E200" s="2">
        <f>IF(N204="","",N204)</f>
      </c>
      <c r="J200" s="11"/>
      <c r="K200" s="21"/>
      <c r="M200" s="67" t="str">
        <f>N196</f>
        <v>pojedyncza chłopców</v>
      </c>
      <c r="N200" s="49" t="s">
        <v>71</v>
      </c>
      <c r="O200" s="50">
        <f>IF(O195&gt;0,(O195&amp;2)*1,"")</f>
        <v>32</v>
      </c>
      <c r="Q200" s="68">
        <f>IF(AU200&gt;0,"",IF(A200=0,"",IF(VLOOKUP(A200,'[1]plan gier'!A:S,19,FALSE)="","",VLOOKUP(A200,'[1]plan gier'!A:S,19,FALSE))))</f>
      </c>
      <c r="R200" s="69" t="s">
        <v>20</v>
      </c>
      <c r="S200" s="148">
        <v>38</v>
      </c>
      <c r="T200" s="40"/>
      <c r="U200" s="51" t="str">
        <f>IF(AND(N200&lt;&gt;"",N201=""),CONCATENATE(VLOOKUP(N200,'[1]zawodnicy'!$A:$E,1,FALSE)," ",VLOOKUP(N200,'[1]zawodnicy'!$A:$E,2,FALSE)," ",VLOOKUP(N200,'[1]zawodnicy'!$A:$E,3,FALSE)," - ",VLOOKUP(N200,'[1]zawodnicy'!$A:$E,4,FALSE)),"")</f>
        <v>B4694 Szymon BOBER - UKS Kometa Sianów</v>
      </c>
      <c r="V200" s="52"/>
      <c r="W200" s="53"/>
      <c r="X200" s="92" t="str">
        <f>IF(SUM(AQ201:AR201)=0,"",AR201&amp;":"&amp;AQ201)</f>
        <v>10:21</v>
      </c>
      <c r="Y200" s="118"/>
      <c r="Z200" s="94" t="str">
        <f>IF(SUM(AQ200:AR200)=0,"",AQ200&amp;":"&amp;AR200)</f>
        <v>10:21</v>
      </c>
      <c r="AA200" s="141"/>
      <c r="AB200" s="47"/>
      <c r="AC200" s="47"/>
      <c r="AD200" s="48"/>
      <c r="AE200" s="2"/>
      <c r="AF200" s="13"/>
      <c r="AG200" s="13"/>
      <c r="AH200" s="69" t="s">
        <v>20</v>
      </c>
      <c r="AI200" s="95">
        <f>IF(ISBLANK(S200),"",VLOOKUP(S200,'[1]plan gier'!$X:$AN,12,FALSE))</f>
        <v>10</v>
      </c>
      <c r="AJ200" s="96">
        <f>IF(ISBLANK(S200),"",VLOOKUP(S200,'[1]plan gier'!$X:$AN,13,FALSE))</f>
        <v>21</v>
      </c>
      <c r="AK200" s="96">
        <f>IF(ISBLANK(S200),"",VLOOKUP(S200,'[1]plan gier'!$X:$AN,14,FALSE))</f>
        <v>10</v>
      </c>
      <c r="AL200" s="96">
        <f>IF(ISBLANK(S200),"",VLOOKUP(S200,'[1]plan gier'!$X:$AN,15,FALSE))</f>
        <v>21</v>
      </c>
      <c r="AM200" s="96">
        <f>IF(ISBLANK(S200),"",VLOOKUP(S200,'[1]plan gier'!$X:$AN,16,FALSE))</f>
        <v>0</v>
      </c>
      <c r="AN200" s="96">
        <f>IF(ISBLANK(S200),"",VLOOKUP(S200,'[1]plan gier'!$X:$AN,17,FALSE))</f>
        <v>0</v>
      </c>
      <c r="AO200" s="156">
        <f t="shared" si="25"/>
        <v>10</v>
      </c>
      <c r="AP200" s="96">
        <f t="shared" si="25"/>
        <v>21</v>
      </c>
      <c r="AQ200" s="157">
        <f t="shared" si="25"/>
        <v>10</v>
      </c>
      <c r="AR200" s="96">
        <f t="shared" si="25"/>
        <v>21</v>
      </c>
      <c r="AS200" s="157">
        <f t="shared" si="25"/>
        <v>0</v>
      </c>
      <c r="AT200" s="96">
        <f t="shared" si="25"/>
        <v>0</v>
      </c>
      <c r="AU200" s="152">
        <f>SUM(AO200:AT200)</f>
        <v>62</v>
      </c>
      <c r="AV200" s="14">
        <v>2</v>
      </c>
      <c r="AW200" s="95">
        <f>IF(AI201&lt;AJ201,1,0)+IF(AK201&lt;AL201,1,0)+IF(AM201&lt;AN201,1,0)</f>
        <v>0</v>
      </c>
      <c r="AX200" s="96">
        <f>AY199</f>
        <v>2</v>
      </c>
      <c r="AY200" s="158"/>
      <c r="AZ200" s="159"/>
      <c r="BA200" s="96">
        <f>IF(AI200&gt;AJ200,1,0)+IF(AK200&gt;AL200,1,0)+IF(AM200&gt;AN200,1,0)</f>
        <v>0</v>
      </c>
      <c r="BB200" s="97">
        <f>AY201</f>
        <v>2</v>
      </c>
      <c r="BE200" s="95">
        <f>AO200+AQ200+AS200+AP201+AR201+AT201</f>
        <v>40</v>
      </c>
      <c r="BF200" s="97">
        <f>AP200+AR200+AT200+AO201+AQ201+AS201</f>
        <v>84</v>
      </c>
      <c r="BG200" s="95">
        <f>AW200+BA200</f>
        <v>0</v>
      </c>
      <c r="BH200" s="97">
        <f>AX200+BB200</f>
        <v>4</v>
      </c>
      <c r="BI200" s="95">
        <f>IF(AW200&gt;AX200,1,0)+IF(BA200&gt;BB200,1,0)</f>
        <v>0</v>
      </c>
      <c r="BJ200" s="101">
        <f>IF(AX200&gt;AW200,1,0)+IF(BB200&gt;BA200,1,0)</f>
        <v>2</v>
      </c>
      <c r="BK200" s="102">
        <f>IF(BI200+BJ200=0,"",IF(BL200=MAX(BL199:BL201),1,IF(BL200=MIN(BL199:BL201),3,2)))</f>
        <v>3</v>
      </c>
      <c r="BL200" s="22">
        <f>IF(BI200+BJ200&lt;&gt;0,BI200-BJ200+(BG200-BH200)/100+(BE200-BF200)/10000,-2)</f>
        <v>-2.0444</v>
      </c>
    </row>
    <row r="201" spans="1:64" ht="11.25" customHeight="1" hidden="1">
      <c r="A201" s="21">
        <f>S201</f>
        <v>70</v>
      </c>
      <c r="B201" s="2" t="str">
        <f>IF(N197="","",N197)</f>
        <v>M5460</v>
      </c>
      <c r="C201" s="2">
        <f>IF(N198="","",N198)</f>
      </c>
      <c r="D201" s="2" t="str">
        <f>IF(N200="","",N200)</f>
        <v>B4694</v>
      </c>
      <c r="E201" s="2">
        <f>IF(N201="","",N201)</f>
      </c>
      <c r="I201" s="2" t="str">
        <f>"3"&amp;O195&amp;N196</f>
        <v>33pojedyncza chłopców</v>
      </c>
      <c r="J201" s="11" t="str">
        <f>IF(AD202="","",IF(AD196=3,N197,IF(AD199=3,N200,IF(AD202=3,N203,""))))</f>
        <v>B4694</v>
      </c>
      <c r="K201" s="11">
        <f>IF(AD202="","",IF(AD196=3,N198,IF(AD199=3,N201,IF(AD202=3,N204,""))))</f>
        <v>0</v>
      </c>
      <c r="M201" s="67" t="str">
        <f>N196</f>
        <v>pojedyncza chłopców</v>
      </c>
      <c r="N201" s="55"/>
      <c r="O201" s="54"/>
      <c r="P201" s="54"/>
      <c r="Q201" s="68">
        <f>IF(AU201&gt;0,"",IF(A201=0,"",IF(VLOOKUP(A201,'[1]plan gier'!A:S,19,FALSE)="","",VLOOKUP(A201,'[1]plan gier'!A:S,19,FALSE))))</f>
      </c>
      <c r="R201" s="160" t="s">
        <v>23</v>
      </c>
      <c r="S201" s="148">
        <v>70</v>
      </c>
      <c r="T201" s="56"/>
      <c r="U201" s="57">
        <f>IF(N201&lt;&gt;"",CONCATENATE(VLOOKUP(N201,'[1]zawodnicy'!$A:$E,1,FALSE)," ",VLOOKUP(N201,'[1]zawodnicy'!$A:$E,2,FALSE)," ",VLOOKUP(N201,'[1]zawodnicy'!$A:$E,3,FALSE)," - ",VLOOKUP(N201,'[1]zawodnicy'!$A:$E,4,FALSE)),"")</f>
      </c>
      <c r="V201" s="58"/>
      <c r="W201" s="59"/>
      <c r="X201" s="103">
        <f>IF(SUM(AS201:AT201)=0,"",AT201&amp;":"&amp;AS201)</f>
      </c>
      <c r="Y201" s="118"/>
      <c r="Z201" s="104">
        <f>IF(SUM(AS200:AT200)=0,"",AS200&amp;":"&amp;AT200)</f>
      </c>
      <c r="AA201" s="142"/>
      <c r="AB201" s="143"/>
      <c r="AC201" s="143"/>
      <c r="AD201" s="144"/>
      <c r="AE201" s="2"/>
      <c r="AF201" s="13"/>
      <c r="AG201" s="13"/>
      <c r="AH201" s="160" t="s">
        <v>23</v>
      </c>
      <c r="AI201" s="114">
        <f>IF(ISBLANK(S201),"",VLOOKUP(S201,'[1]plan gier'!$X:$AN,12,FALSE))</f>
        <v>21</v>
      </c>
      <c r="AJ201" s="111">
        <f>IF(ISBLANK(S201),"",VLOOKUP(S201,'[1]plan gier'!$X:$AN,13,FALSE))</f>
        <v>10</v>
      </c>
      <c r="AK201" s="111">
        <f>IF(ISBLANK(S201),"",VLOOKUP(S201,'[1]plan gier'!$X:$AN,14,FALSE))</f>
        <v>21</v>
      </c>
      <c r="AL201" s="111">
        <f>IF(ISBLANK(S201),"",VLOOKUP(S201,'[1]plan gier'!$X:$AN,15,FALSE))</f>
        <v>10</v>
      </c>
      <c r="AM201" s="111">
        <f>IF(ISBLANK(S201),"",VLOOKUP(S201,'[1]plan gier'!$X:$AN,16,FALSE))</f>
        <v>0</v>
      </c>
      <c r="AN201" s="111">
        <f>IF(ISBLANK(S201),"",VLOOKUP(S201,'[1]plan gier'!$X:$AN,17,FALSE))</f>
        <v>0</v>
      </c>
      <c r="AO201" s="161">
        <f t="shared" si="25"/>
        <v>21</v>
      </c>
      <c r="AP201" s="111">
        <f t="shared" si="25"/>
        <v>10</v>
      </c>
      <c r="AQ201" s="162">
        <f t="shared" si="25"/>
        <v>21</v>
      </c>
      <c r="AR201" s="111">
        <f t="shared" si="25"/>
        <v>10</v>
      </c>
      <c r="AS201" s="162">
        <f t="shared" si="25"/>
        <v>0</v>
      </c>
      <c r="AT201" s="111">
        <f t="shared" si="25"/>
        <v>0</v>
      </c>
      <c r="AU201" s="152">
        <f>SUM(AO201:AT201)</f>
        <v>62</v>
      </c>
      <c r="AV201" s="14">
        <v>3</v>
      </c>
      <c r="AW201" s="114">
        <f>IF(AI199&lt;AJ199,1,0)+IF(AK199&lt;AL199,1,0)+IF(AM199&lt;AN199,1,0)</f>
        <v>2</v>
      </c>
      <c r="AX201" s="111">
        <f>BA199</f>
        <v>0</v>
      </c>
      <c r="AY201" s="111">
        <f>IF(AI200&lt;AJ200,1,0)+IF(AK200&lt;AL200,1,0)+IF(AM200&lt;AN200,1,0)</f>
        <v>2</v>
      </c>
      <c r="AZ201" s="111">
        <f>BA200</f>
        <v>0</v>
      </c>
      <c r="BA201" s="163"/>
      <c r="BB201" s="164"/>
      <c r="BE201" s="114">
        <f>AP199+AR199+AT199+AP200+AR200+AT200</f>
        <v>84</v>
      </c>
      <c r="BF201" s="116">
        <f>AO199+AQ199+AS199+AO200+AQ200+AS200</f>
        <v>40</v>
      </c>
      <c r="BG201" s="114">
        <f>AW201+AY201</f>
        <v>4</v>
      </c>
      <c r="BH201" s="116">
        <f>AX201+AZ201</f>
        <v>0</v>
      </c>
      <c r="BI201" s="114">
        <f>IF(AW201&gt;AX201,1,0)+IF(AY201&gt;AZ201,1,0)</f>
        <v>2</v>
      </c>
      <c r="BJ201" s="115">
        <f>IF(AX201&gt;AW201,1,0)+IF(AZ201&gt;AY201,1,0)</f>
        <v>0</v>
      </c>
      <c r="BK201" s="117">
        <f>IF(BI201+BJ201=0,"",IF(BL201=MAX(BL199:BL201),1,IF(BL201=MIN(BL199:BL201),3,2)))</f>
        <v>1</v>
      </c>
      <c r="BL201" s="22">
        <f>IF(BI201+BJ201&lt;&gt;0,BI201-BJ201+(BG201-BH201)/100+(BE201-BF201)/10000,-2)</f>
        <v>2.0444</v>
      </c>
    </row>
    <row r="202" spans="1:60" ht="11.25" customHeight="1" hidden="1">
      <c r="A202" s="2"/>
      <c r="J202" s="54"/>
      <c r="K202" s="54"/>
      <c r="L202" s="54"/>
      <c r="O202" s="54"/>
      <c r="P202" s="54"/>
      <c r="Q202" s="2"/>
      <c r="R202" s="2"/>
      <c r="S202" s="2"/>
      <c r="T202" s="71">
        <v>3</v>
      </c>
      <c r="U202" s="51">
        <f>IF(AND(N203&lt;&gt;"",N204&lt;&gt;""),CONCATENATE(VLOOKUP(N203,'[1]zawodnicy'!$A:$E,1,FALSE)," ",VLOOKUP(N203,'[1]zawodnicy'!$A:$E,2,FALSE)," ",VLOOKUP(N203,'[1]zawodnicy'!$A:$E,3,FALSE)," - ",VLOOKUP(N203,'[1]zawodnicy'!$A:$E,4,FALSE)),"")</f>
      </c>
      <c r="V202" s="52"/>
      <c r="W202" s="53"/>
      <c r="X202" s="72" t="str">
        <f>IF(SUM(AO199:AP199)=0,"",AP199&amp;":"&amp;AO199)</f>
        <v>21:10</v>
      </c>
      <c r="Y202" s="74" t="str">
        <f>IF(SUM(AO200:AP200)=0,"",AP200&amp;":"&amp;AO200)</f>
        <v>21:10</v>
      </c>
      <c r="Z202" s="165"/>
      <c r="AA202" s="149" t="str">
        <f>IF(SUM(AW201:AZ201)=0,"",BE201&amp;":"&amp;BF201)</f>
        <v>84:40</v>
      </c>
      <c r="AB202" s="76" t="str">
        <f>IF(SUM(AW201:AZ201)=0,"",BG201&amp;":"&amp;BH201)</f>
        <v>4:0</v>
      </c>
      <c r="AC202" s="76" t="str">
        <f>IF(SUM(AW201:AZ201)=0,"",BI201&amp;":"&amp;BJ201)</f>
        <v>2:0</v>
      </c>
      <c r="AD202" s="77">
        <f>IF(SUM(BI199:BI201)&gt;0,BK201,"")</f>
        <v>1</v>
      </c>
      <c r="AE202" s="2"/>
      <c r="AF202" s="13"/>
      <c r="AG202" s="13"/>
      <c r="BE202" s="21">
        <f>SUM(BE199:BE201)</f>
        <v>186</v>
      </c>
      <c r="BF202" s="21">
        <f>SUM(BF199:BF201)</f>
        <v>186</v>
      </c>
      <c r="BG202" s="21">
        <f>SUM(BG199:BG201)</f>
        <v>6</v>
      </c>
      <c r="BH202" s="21">
        <f>SUM(BH199:BH201)</f>
        <v>6</v>
      </c>
    </row>
    <row r="203" spans="1:64" ht="11.25" customHeight="1" hidden="1">
      <c r="A203" s="21"/>
      <c r="J203" s="21"/>
      <c r="K203" s="21"/>
      <c r="L203" s="21"/>
      <c r="N203" s="49" t="s">
        <v>72</v>
      </c>
      <c r="O203" s="50">
        <f>IF(O195&gt;0,(O195&amp;3)*1,"")</f>
        <v>33</v>
      </c>
      <c r="Q203" s="120"/>
      <c r="R203" s="120"/>
      <c r="S203" s="120"/>
      <c r="T203" s="40"/>
      <c r="U203" s="51" t="str">
        <f>IF(AND(N203&lt;&gt;"",N204=""),CONCATENATE(VLOOKUP(N203,'[1]zawodnicy'!$A:$E,1,FALSE)," ",VLOOKUP(N203,'[1]zawodnicy'!$A:$E,2,FALSE)," ",VLOOKUP(N203,'[1]zawodnicy'!$A:$E,3,FALSE)," - ",VLOOKUP(N203,'[1]zawodnicy'!$A:$E,4,FALSE)),"")</f>
        <v>G5315 Jakub GAŁĄZKA - MMKS Gdańsk</v>
      </c>
      <c r="V203" s="52"/>
      <c r="W203" s="53"/>
      <c r="X203" s="92" t="str">
        <f>IF(SUM(AQ199:AR199)=0,"",AR199&amp;":"&amp;AQ199)</f>
        <v>21:10</v>
      </c>
      <c r="Y203" s="45" t="str">
        <f>IF(SUM(AQ200:AR200)=0,"",AR200&amp;":"&amp;AQ200)</f>
        <v>21:10</v>
      </c>
      <c r="Z203" s="166"/>
      <c r="AA203" s="141"/>
      <c r="AB203" s="47"/>
      <c r="AC203" s="47"/>
      <c r="AD203" s="48"/>
      <c r="AE203" s="2"/>
      <c r="AF203" s="13"/>
      <c r="AG203" s="13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1.25" customHeight="1" hidden="1">
      <c r="A204" s="2"/>
      <c r="J204" s="54"/>
      <c r="K204" s="54"/>
      <c r="L204" s="54"/>
      <c r="N204" s="55"/>
      <c r="O204" s="54"/>
      <c r="P204" s="54"/>
      <c r="Q204" s="2"/>
      <c r="R204" s="2"/>
      <c r="S204" s="2"/>
      <c r="T204" s="122"/>
      <c r="U204" s="123">
        <f>IF(N204&lt;&gt;"",CONCATENATE(VLOOKUP(N204,'[1]zawodnicy'!$A:$E,1,FALSE)," ",VLOOKUP(N204,'[1]zawodnicy'!$A:$E,2,FALSE)," ",VLOOKUP(N204,'[1]zawodnicy'!$A:$E,3,FALSE)," - ",VLOOKUP(N204,'[1]zawodnicy'!$A:$E,4,FALSE)),"")</f>
      </c>
      <c r="V204" s="124"/>
      <c r="W204" s="125"/>
      <c r="X204" s="126">
        <f>IF(SUM(AS199:AT199)=0,"",AT199&amp;":"&amp;AS199)</f>
      </c>
      <c r="Y204" s="127">
        <f>IF(SUM(AS200:AT200)=0,"",AT200&amp;":"&amp;AS200)</f>
      </c>
      <c r="Z204" s="128"/>
      <c r="AA204" s="167"/>
      <c r="AB204" s="129"/>
      <c r="AC204" s="129"/>
      <c r="AD204" s="130"/>
      <c r="AE204" s="11"/>
      <c r="AF204" s="13"/>
      <c r="AG204" s="13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ht="11.25" customHeight="1" hidden="1"/>
    <row r="206" spans="14:33" ht="11.25" customHeight="1" hidden="1">
      <c r="N206" s="12"/>
      <c r="O206" s="24">
        <v>4</v>
      </c>
      <c r="Q206" s="20" t="str">
        <f>"Grupa "&amp;O206&amp;"."</f>
        <v>Grupa 4.</v>
      </c>
      <c r="R206" s="20"/>
      <c r="S206" s="20"/>
      <c r="T206" s="25" t="s">
        <v>2</v>
      </c>
      <c r="U206" s="26" t="s">
        <v>3</v>
      </c>
      <c r="V206" s="27"/>
      <c r="W206" s="28"/>
      <c r="X206" s="25">
        <v>1</v>
      </c>
      <c r="Y206" s="30">
        <v>2</v>
      </c>
      <c r="Z206" s="131">
        <v>3</v>
      </c>
      <c r="AA206" s="132" t="s">
        <v>4</v>
      </c>
      <c r="AB206" s="34" t="s">
        <v>5</v>
      </c>
      <c r="AC206" s="34" t="s">
        <v>6</v>
      </c>
      <c r="AD206" s="133" t="s">
        <v>7</v>
      </c>
      <c r="AE206" s="2"/>
      <c r="AF206" s="13"/>
      <c r="AG206" s="13"/>
    </row>
    <row r="207" spans="10:46" ht="11.25" customHeight="1" hidden="1">
      <c r="J207" s="54"/>
      <c r="K207" s="54"/>
      <c r="L207" s="54"/>
      <c r="N207" s="37" t="s">
        <v>61</v>
      </c>
      <c r="Q207" s="38" t="s">
        <v>10</v>
      </c>
      <c r="R207" s="38"/>
      <c r="S207" s="39" t="s">
        <v>11</v>
      </c>
      <c r="T207" s="134">
        <v>1</v>
      </c>
      <c r="U207" s="41">
        <f>IF(AND(N208&lt;&gt;"",N209&lt;&gt;""),CONCATENATE(VLOOKUP(N208,'[1]zawodnicy'!$A:$E,1,FALSE)," ",VLOOKUP(N208,'[1]zawodnicy'!$A:$E,2,FALSE)," ",VLOOKUP(N208,'[1]zawodnicy'!$A:$E,3,FALSE)," - ",VLOOKUP(N208,'[1]zawodnicy'!$A:$E,4,FALSE)),"")</f>
      </c>
      <c r="V207" s="42"/>
      <c r="W207" s="43"/>
      <c r="X207" s="135"/>
      <c r="Y207" s="136" t="str">
        <f>IF(SUM(AO212:AP212)=0,"",AO212&amp;":"&amp;AP212)</f>
        <v>21:9</v>
      </c>
      <c r="Z207" s="137" t="str">
        <f>IF(SUM(AO210:AP210)=0,"",AO210&amp;":"&amp;AP210)</f>
        <v>21:3</v>
      </c>
      <c r="AA207" s="138" t="str">
        <f>IF(SUM(AY210:BB210)=0,"",BE210&amp;":"&amp;BF210)</f>
        <v>84:22</v>
      </c>
      <c r="AB207" s="139" t="str">
        <f>IF(SUM(AY210:BB210)=0,"",BG210&amp;":"&amp;BH210)</f>
        <v>4:0</v>
      </c>
      <c r="AC207" s="139" t="str">
        <f>IF(SUM(AY210:BB210)=0,"",BI210&amp;":"&amp;BJ210)</f>
        <v>2:0</v>
      </c>
      <c r="AD207" s="140">
        <f>IF(SUM(BI210:BI212)&gt;0,BK210,"")</f>
        <v>1</v>
      </c>
      <c r="AE207" s="2"/>
      <c r="AF207" s="13"/>
      <c r="AG207" s="13"/>
      <c r="AH207" s="15"/>
      <c r="AI207" s="36" t="s">
        <v>8</v>
      </c>
      <c r="AJ207" s="36"/>
      <c r="AK207" s="36"/>
      <c r="AL207" s="36"/>
      <c r="AM207" s="36"/>
      <c r="AN207" s="36"/>
      <c r="AO207" s="36" t="s">
        <v>9</v>
      </c>
      <c r="AP207" s="36"/>
      <c r="AQ207" s="36"/>
      <c r="AR207" s="36"/>
      <c r="AS207" s="36"/>
      <c r="AT207" s="36"/>
    </row>
    <row r="208" spans="9:60" ht="11.25" customHeight="1" hidden="1">
      <c r="I208" s="2" t="str">
        <f>"1"&amp;O206&amp;N207</f>
        <v>14pojedyncza chłopców</v>
      </c>
      <c r="J208" s="11" t="str">
        <f>IF(AD207="","",IF(AD207=1,N208,IF(AD210=1,N211,IF(AD213=1,N214,""))))</f>
        <v>K4719</v>
      </c>
      <c r="K208" s="11">
        <f>IF(AD207="","",IF(AD207=1,N209,IF(AD210=1,N212,IF(AD213=1,N215,""))))</f>
        <v>0</v>
      </c>
      <c r="L208" s="11"/>
      <c r="N208" s="49" t="s">
        <v>73</v>
      </c>
      <c r="O208" s="50">
        <f>IF(O206&gt;0,(O206&amp;1)*1,"")</f>
        <v>41</v>
      </c>
      <c r="Q208" s="38"/>
      <c r="R208" s="38"/>
      <c r="S208" s="39"/>
      <c r="T208" s="40"/>
      <c r="U208" s="51" t="str">
        <f>IF(AND(N208&lt;&gt;"",N209=""),CONCATENATE(VLOOKUP(N208,'[1]zawodnicy'!$A:$E,1,FALSE)," ",VLOOKUP(N208,'[1]zawodnicy'!$A:$E,2,FALSE)," ",VLOOKUP(N208,'[1]zawodnicy'!$A:$E,3,FALSE)," - ",VLOOKUP(N208,'[1]zawodnicy'!$A:$E,4,FALSE)),"")</f>
        <v>K4719 Michał KAZUSEK - UKSOSIR Badminton Sławno</v>
      </c>
      <c r="V208" s="52"/>
      <c r="W208" s="53"/>
      <c r="X208" s="44"/>
      <c r="Y208" s="45" t="str">
        <f>IF(SUM(AQ212:AR212)=0,"",AQ212&amp;":"&amp;AR212)</f>
        <v>21:5</v>
      </c>
      <c r="Z208" s="94" t="str">
        <f>IF(SUM(AQ210:AR210)=0,"",AQ210&amp;":"&amp;AR210)</f>
        <v>21:5</v>
      </c>
      <c r="AA208" s="141"/>
      <c r="AB208" s="47"/>
      <c r="AC208" s="47"/>
      <c r="AD208" s="48"/>
      <c r="AE208" s="2"/>
      <c r="AF208" s="13"/>
      <c r="AG208" s="13"/>
      <c r="AH208" s="15"/>
      <c r="BE208" s="21">
        <f>SUM(BE210:BE212)</f>
        <v>181</v>
      </c>
      <c r="BF208" s="21">
        <f>SUM(BF210:BF212)</f>
        <v>181</v>
      </c>
      <c r="BG208" s="21">
        <f>SUM(BG210:BG212)</f>
        <v>6</v>
      </c>
      <c r="BH208" s="21">
        <f>SUM(BH210:BH212)</f>
        <v>6</v>
      </c>
    </row>
    <row r="209" spans="10:64" ht="11.25" customHeight="1" hidden="1">
      <c r="J209" s="11"/>
      <c r="K209" s="54"/>
      <c r="L209" s="54"/>
      <c r="N209" s="55"/>
      <c r="O209" s="54"/>
      <c r="P209" s="54"/>
      <c r="Q209" s="38"/>
      <c r="R209" s="38"/>
      <c r="S209" s="39"/>
      <c r="T209" s="56"/>
      <c r="U209" s="57">
        <f>IF(N209&lt;&gt;"",CONCATENATE(VLOOKUP(N209,'[1]zawodnicy'!$A:$E,1,FALSE)," ",VLOOKUP(N209,'[1]zawodnicy'!$A:$E,2,FALSE)," ",VLOOKUP(N209,'[1]zawodnicy'!$A:$E,3,FALSE)," - ",VLOOKUP(N209,'[1]zawodnicy'!$A:$E,4,FALSE)),"")</f>
      </c>
      <c r="V209" s="58"/>
      <c r="W209" s="59"/>
      <c r="X209" s="44"/>
      <c r="Y209" s="60">
        <f>IF(SUM(AS212:AT212)=0,"",AS212&amp;":"&amp;AT212)</f>
      </c>
      <c r="Z209" s="104">
        <f>IF(SUM(AS210:AT210)=0,"",AS210&amp;":"&amp;AT210)</f>
      </c>
      <c r="AA209" s="142"/>
      <c r="AB209" s="143"/>
      <c r="AC209" s="143"/>
      <c r="AD209" s="144"/>
      <c r="AE209" s="2"/>
      <c r="AF209" s="13"/>
      <c r="AG209" s="13"/>
      <c r="AH209" s="15"/>
      <c r="AI209" s="145" t="s">
        <v>13</v>
      </c>
      <c r="AJ209" s="146"/>
      <c r="AK209" s="65" t="s">
        <v>14</v>
      </c>
      <c r="AL209" s="146"/>
      <c r="AM209" s="65" t="s">
        <v>15</v>
      </c>
      <c r="AN209" s="147"/>
      <c r="AO209" s="145" t="s">
        <v>13</v>
      </c>
      <c r="AP209" s="146"/>
      <c r="AQ209" s="65" t="s">
        <v>14</v>
      </c>
      <c r="AR209" s="146"/>
      <c r="AS209" s="65" t="s">
        <v>15</v>
      </c>
      <c r="AT209" s="146"/>
      <c r="AU209" s="13"/>
      <c r="AV209" s="13"/>
      <c r="AW209" s="145">
        <v>1</v>
      </c>
      <c r="AX209" s="146"/>
      <c r="AY209" s="65">
        <v>2</v>
      </c>
      <c r="AZ209" s="146"/>
      <c r="BA209" s="65">
        <v>3</v>
      </c>
      <c r="BB209" s="147"/>
      <c r="BE209" s="145" t="s">
        <v>4</v>
      </c>
      <c r="BF209" s="147"/>
      <c r="BG209" s="145" t="s">
        <v>5</v>
      </c>
      <c r="BH209" s="147"/>
      <c r="BI209" s="145" t="s">
        <v>6</v>
      </c>
      <c r="BJ209" s="147"/>
      <c r="BK209" s="66" t="s">
        <v>7</v>
      </c>
      <c r="BL209" s="22">
        <f>SUM(BL210:BL212)</f>
        <v>3.907464629637758E-16</v>
      </c>
    </row>
    <row r="210" spans="1:64" ht="11.25" customHeight="1" hidden="1">
      <c r="A210" s="21">
        <f>S210</f>
        <v>14</v>
      </c>
      <c r="B210" s="2" t="str">
        <f>IF(N208="","",N208)</f>
        <v>K4719</v>
      </c>
      <c r="C210" s="2">
        <f>IF(N209="","",N209)</f>
      </c>
      <c r="D210" s="2" t="str">
        <f>IF(N214="","",N214)</f>
        <v>G5457</v>
      </c>
      <c r="E210" s="2">
        <f>IF(N215="","",N215)</f>
      </c>
      <c r="I210" s="2" t="str">
        <f>"2"&amp;O206&amp;N207</f>
        <v>24pojedyncza chłopców</v>
      </c>
      <c r="J210" s="11" t="str">
        <f>IF(AD210="","",IF(AD207=2,N208,IF(AD210=2,N211,IF(AD213=2,N214,""))))</f>
        <v>G5457</v>
      </c>
      <c r="K210" s="11">
        <f>IF(AD210="","",IF(AD207=2,N209,IF(AD210=2,N212,IF(AD213=2,N215,""))))</f>
        <v>0</v>
      </c>
      <c r="M210" s="67" t="str">
        <f>N207</f>
        <v>pojedyncza chłopców</v>
      </c>
      <c r="O210" s="54"/>
      <c r="P210" s="54"/>
      <c r="Q210" s="68">
        <f>IF(AU210&gt;0,"",IF(A210=0,"",IF(VLOOKUP(A210,'[1]plan gier'!A:S,19,FALSE)="","",VLOOKUP(A210,'[1]plan gier'!A:S,19,FALSE))))</f>
      </c>
      <c r="R210" s="69" t="s">
        <v>16</v>
      </c>
      <c r="S210" s="148">
        <v>14</v>
      </c>
      <c r="T210" s="71">
        <v>2</v>
      </c>
      <c r="U210" s="51">
        <f>IF(AND(N211&lt;&gt;"",N212&lt;&gt;""),CONCATENATE(VLOOKUP(N211,'[1]zawodnicy'!$A:$E,1,FALSE)," ",VLOOKUP(N211,'[1]zawodnicy'!$A:$E,2,FALSE)," ",VLOOKUP(N211,'[1]zawodnicy'!$A:$E,3,FALSE)," - ",VLOOKUP(N211,'[1]zawodnicy'!$A:$E,4,FALSE)),"")</f>
      </c>
      <c r="V210" s="52"/>
      <c r="W210" s="53"/>
      <c r="X210" s="72" t="str">
        <f>IF(SUM(AO212:AP212)=0,"",AP212&amp;":"&amp;AO212)</f>
        <v>9:21</v>
      </c>
      <c r="Y210" s="108"/>
      <c r="Z210" s="75" t="str">
        <f>IF(SUM(AO211:AP211)=0,"",AO211&amp;":"&amp;AP211)</f>
        <v>15:21</v>
      </c>
      <c r="AA210" s="149" t="str">
        <f>IF(SUM(AW211:AX211,BA211:BB211)=0,"",BE211&amp;":"&amp;BF211)</f>
        <v>47:84</v>
      </c>
      <c r="AB210" s="76" t="str">
        <f>IF(SUM(AW211:AX211,BA211:BB211)=0,"",BG211&amp;":"&amp;BH211)</f>
        <v>0:4</v>
      </c>
      <c r="AC210" s="76" t="str">
        <f>IF(SUM(AW211:AX211,BA211:BB211)=0,"",BI211&amp;":"&amp;BJ211)</f>
        <v>0:2</v>
      </c>
      <c r="AD210" s="77">
        <f>IF(SUM(BI210:BI212)&gt;0,BK211,"")</f>
        <v>3</v>
      </c>
      <c r="AE210" s="2"/>
      <c r="AF210" s="13"/>
      <c r="AG210" s="13"/>
      <c r="AH210" s="69" t="s">
        <v>16</v>
      </c>
      <c r="AI210" s="80">
        <f>IF(ISBLANK(S210),"",VLOOKUP(S210,'[1]plan gier'!$X:$AN,12,FALSE))</f>
        <v>21</v>
      </c>
      <c r="AJ210" s="81">
        <f>IF(ISBLANK(S210),"",VLOOKUP(S210,'[1]plan gier'!$X:$AN,13,FALSE))</f>
        <v>3</v>
      </c>
      <c r="AK210" s="81">
        <f>IF(ISBLANK(S210),"",VLOOKUP(S210,'[1]plan gier'!$X:$AN,14,FALSE))</f>
        <v>21</v>
      </c>
      <c r="AL210" s="81">
        <f>IF(ISBLANK(S210),"",VLOOKUP(S210,'[1]plan gier'!$X:$AN,15,FALSE))</f>
        <v>5</v>
      </c>
      <c r="AM210" s="81">
        <f>IF(ISBLANK(S210),"",VLOOKUP(S210,'[1]plan gier'!$X:$AN,16,FALSE))</f>
        <v>0</v>
      </c>
      <c r="AN210" s="81">
        <f>IF(ISBLANK(S210),"",VLOOKUP(S210,'[1]plan gier'!$X:$AN,17,FALSE))</f>
        <v>0</v>
      </c>
      <c r="AO210" s="150">
        <f aca="true" t="shared" si="26" ref="AO210:AT212">IF(AI210="",0,AI210)</f>
        <v>21</v>
      </c>
      <c r="AP210" s="79">
        <f t="shared" si="26"/>
        <v>3</v>
      </c>
      <c r="AQ210" s="151">
        <f t="shared" si="26"/>
        <v>21</v>
      </c>
      <c r="AR210" s="79">
        <f t="shared" si="26"/>
        <v>5</v>
      </c>
      <c r="AS210" s="151">
        <f t="shared" si="26"/>
        <v>0</v>
      </c>
      <c r="AT210" s="79">
        <f t="shared" si="26"/>
        <v>0</v>
      </c>
      <c r="AU210" s="152">
        <f>SUM(AO210:AT210)</f>
        <v>50</v>
      </c>
      <c r="AV210" s="14">
        <v>1</v>
      </c>
      <c r="AW210" s="153"/>
      <c r="AX210" s="154"/>
      <c r="AY210" s="81">
        <f>IF(AI212&gt;AJ212,1,0)+IF(AK212&gt;AL212,1,0)+IF(AM212&gt;AN212,1,0)</f>
        <v>2</v>
      </c>
      <c r="AZ210" s="81">
        <f>AW211</f>
        <v>0</v>
      </c>
      <c r="BA210" s="81">
        <f>IF(AI210&gt;AJ210,1,0)+IF(AK210&gt;AL210,1,0)+IF(AM210&gt;AN210,1,0)</f>
        <v>2</v>
      </c>
      <c r="BB210" s="82">
        <f>AW212</f>
        <v>0</v>
      </c>
      <c r="BE210" s="80">
        <f>AO210+AQ210+AS210+AO212+AQ212+AS212</f>
        <v>84</v>
      </c>
      <c r="BF210" s="82">
        <f>AP210+AR210+AT210+AP212+AR212+AT212</f>
        <v>22</v>
      </c>
      <c r="BG210" s="80">
        <f>AY210+BA210</f>
        <v>4</v>
      </c>
      <c r="BH210" s="82">
        <f>AZ210+BB210</f>
        <v>0</v>
      </c>
      <c r="BI210" s="80">
        <f>IF(AY210&gt;AZ210,1,0)+IF(BA210&gt;BB210,1,0)</f>
        <v>2</v>
      </c>
      <c r="BJ210" s="87">
        <f>IF(AZ210&gt;AY210,1,0)+IF(BB210&gt;BA210,1,0)</f>
        <v>0</v>
      </c>
      <c r="BK210" s="155">
        <f>IF(BI210+BJ210=0,"",IF(BL210=MAX(BL210:BL212),1,IF(BL210=MIN(BL210:BL212),3,2)))</f>
        <v>1</v>
      </c>
      <c r="BL210" s="22">
        <f>IF(BI210+BJ210&lt;&gt;0,BI210-BJ210+(BG210-BH210)/100+(BE210-BF210)/10000,-2)</f>
        <v>2.0462000000000002</v>
      </c>
    </row>
    <row r="211" spans="1:64" ht="11.25" customHeight="1" hidden="1">
      <c r="A211" s="21">
        <f>S211</f>
        <v>39</v>
      </c>
      <c r="B211" s="2" t="str">
        <f>IF(N211="","",N211)</f>
        <v>P5506</v>
      </c>
      <c r="C211" s="2">
        <f>IF(N212="","",N212)</f>
      </c>
      <c r="D211" s="2" t="str">
        <f>IF(N214="","",N214)</f>
        <v>G5457</v>
      </c>
      <c r="E211" s="2">
        <f>IF(N215="","",N215)</f>
      </c>
      <c r="J211" s="11"/>
      <c r="K211" s="21"/>
      <c r="M211" s="67" t="str">
        <f>N207</f>
        <v>pojedyncza chłopców</v>
      </c>
      <c r="N211" s="49" t="s">
        <v>74</v>
      </c>
      <c r="O211" s="50">
        <f>IF(O206&gt;0,(O206&amp;2)*1,"")</f>
        <v>42</v>
      </c>
      <c r="Q211" s="68">
        <f>IF(AU211&gt;0,"",IF(A211=0,"",IF(VLOOKUP(A211,'[1]plan gier'!A:S,19,FALSE)="","",VLOOKUP(A211,'[1]plan gier'!A:S,19,FALSE))))</f>
      </c>
      <c r="R211" s="69" t="s">
        <v>20</v>
      </c>
      <c r="S211" s="148">
        <v>39</v>
      </c>
      <c r="T211" s="40"/>
      <c r="U211" s="51" t="str">
        <f>IF(AND(N211&lt;&gt;"",N212=""),CONCATENATE(VLOOKUP(N211,'[1]zawodnicy'!$A:$E,1,FALSE)," ",VLOOKUP(N211,'[1]zawodnicy'!$A:$E,2,FALSE)," ",VLOOKUP(N211,'[1]zawodnicy'!$A:$E,3,FALSE)," - ",VLOOKUP(N211,'[1]zawodnicy'!$A:$E,4,FALSE)),"")</f>
        <v>P5506 Filip PRENDECKI - ZKB Maced Polanów</v>
      </c>
      <c r="V211" s="52"/>
      <c r="W211" s="53"/>
      <c r="X211" s="92" t="str">
        <f>IF(SUM(AQ212:AR212)=0,"",AR212&amp;":"&amp;AQ212)</f>
        <v>5:21</v>
      </c>
      <c r="Y211" s="118"/>
      <c r="Z211" s="94" t="str">
        <f>IF(SUM(AQ211:AR211)=0,"",AQ211&amp;":"&amp;AR211)</f>
        <v>18:21</v>
      </c>
      <c r="AA211" s="141"/>
      <c r="AB211" s="47"/>
      <c r="AC211" s="47"/>
      <c r="AD211" s="48"/>
      <c r="AE211" s="2"/>
      <c r="AF211" s="13"/>
      <c r="AG211" s="13"/>
      <c r="AH211" s="69" t="s">
        <v>20</v>
      </c>
      <c r="AI211" s="95">
        <f>IF(ISBLANK(S211),"",VLOOKUP(S211,'[1]plan gier'!$X:$AN,12,FALSE))</f>
        <v>15</v>
      </c>
      <c r="AJ211" s="96">
        <f>IF(ISBLANK(S211),"",VLOOKUP(S211,'[1]plan gier'!$X:$AN,13,FALSE))</f>
        <v>21</v>
      </c>
      <c r="AK211" s="96">
        <f>IF(ISBLANK(S211),"",VLOOKUP(S211,'[1]plan gier'!$X:$AN,14,FALSE))</f>
        <v>18</v>
      </c>
      <c r="AL211" s="96">
        <f>IF(ISBLANK(S211),"",VLOOKUP(S211,'[1]plan gier'!$X:$AN,15,FALSE))</f>
        <v>21</v>
      </c>
      <c r="AM211" s="96">
        <f>IF(ISBLANK(S211),"",VLOOKUP(S211,'[1]plan gier'!$X:$AN,16,FALSE))</f>
        <v>0</v>
      </c>
      <c r="AN211" s="96">
        <f>IF(ISBLANK(S211),"",VLOOKUP(S211,'[1]plan gier'!$X:$AN,17,FALSE))</f>
        <v>0</v>
      </c>
      <c r="AO211" s="156">
        <f t="shared" si="26"/>
        <v>15</v>
      </c>
      <c r="AP211" s="96">
        <f t="shared" si="26"/>
        <v>21</v>
      </c>
      <c r="AQ211" s="157">
        <f t="shared" si="26"/>
        <v>18</v>
      </c>
      <c r="AR211" s="96">
        <f t="shared" si="26"/>
        <v>21</v>
      </c>
      <c r="AS211" s="157">
        <f t="shared" si="26"/>
        <v>0</v>
      </c>
      <c r="AT211" s="96">
        <f t="shared" si="26"/>
        <v>0</v>
      </c>
      <c r="AU211" s="152">
        <f>SUM(AO211:AT211)</f>
        <v>75</v>
      </c>
      <c r="AV211" s="14">
        <v>2</v>
      </c>
      <c r="AW211" s="95">
        <f>IF(AI212&lt;AJ212,1,0)+IF(AK212&lt;AL212,1,0)+IF(AM212&lt;AN212,1,0)</f>
        <v>0</v>
      </c>
      <c r="AX211" s="96">
        <f>AY210</f>
        <v>2</v>
      </c>
      <c r="AY211" s="158"/>
      <c r="AZ211" s="159"/>
      <c r="BA211" s="96">
        <f>IF(AI211&gt;AJ211,1,0)+IF(AK211&gt;AL211,1,0)+IF(AM211&gt;AN211,1,0)</f>
        <v>0</v>
      </c>
      <c r="BB211" s="97">
        <f>AY212</f>
        <v>2</v>
      </c>
      <c r="BE211" s="95">
        <f>AO211+AQ211+AS211+AP212+AR212+AT212</f>
        <v>47</v>
      </c>
      <c r="BF211" s="97">
        <f>AP211+AR211+AT211+AO212+AQ212+AS212</f>
        <v>84</v>
      </c>
      <c r="BG211" s="95">
        <f>AW211+BA211</f>
        <v>0</v>
      </c>
      <c r="BH211" s="97">
        <f>AX211+BB211</f>
        <v>4</v>
      </c>
      <c r="BI211" s="95">
        <f>IF(AW211&gt;AX211,1,0)+IF(BA211&gt;BB211,1,0)</f>
        <v>0</v>
      </c>
      <c r="BJ211" s="101">
        <f>IF(AX211&gt;AW211,1,0)+IF(BB211&gt;BA211,1,0)</f>
        <v>2</v>
      </c>
      <c r="BK211" s="102">
        <f>IF(BI211+BJ211=0,"",IF(BL211=MAX(BL210:BL212),1,IF(BL211=MIN(BL210:BL212),3,2)))</f>
        <v>3</v>
      </c>
      <c r="BL211" s="22">
        <f>IF(BI211+BJ211&lt;&gt;0,BI211-BJ211+(BG211-BH211)/100+(BE211-BF211)/10000,-2)</f>
        <v>-2.0437</v>
      </c>
    </row>
    <row r="212" spans="1:64" ht="11.25" customHeight="1" hidden="1">
      <c r="A212" s="21">
        <f>S212</f>
        <v>71</v>
      </c>
      <c r="B212" s="2" t="str">
        <f>IF(N208="","",N208)</f>
        <v>K4719</v>
      </c>
      <c r="C212" s="2">
        <f>IF(N209="","",N209)</f>
      </c>
      <c r="D212" s="2" t="str">
        <f>IF(N211="","",N211)</f>
        <v>P5506</v>
      </c>
      <c r="E212" s="2">
        <f>IF(N212="","",N212)</f>
      </c>
      <c r="I212" s="2" t="str">
        <f>"3"&amp;O206&amp;N207</f>
        <v>34pojedyncza chłopców</v>
      </c>
      <c r="J212" s="11" t="str">
        <f>IF(AD213="","",IF(AD207=3,N208,IF(AD210=3,N211,IF(AD213=3,N214,""))))</f>
        <v>P5506</v>
      </c>
      <c r="K212" s="11">
        <f>IF(AD213="","",IF(AD207=3,N209,IF(AD210=3,N212,IF(AD213=3,N215,""))))</f>
        <v>0</v>
      </c>
      <c r="M212" s="67" t="str">
        <f>N207</f>
        <v>pojedyncza chłopców</v>
      </c>
      <c r="N212" s="55"/>
      <c r="O212" s="54"/>
      <c r="P212" s="54"/>
      <c r="Q212" s="68">
        <f>IF(AU212&gt;0,"",IF(A212=0,"",IF(VLOOKUP(A212,'[1]plan gier'!A:S,19,FALSE)="","",VLOOKUP(A212,'[1]plan gier'!A:S,19,FALSE))))</f>
      </c>
      <c r="R212" s="160" t="s">
        <v>23</v>
      </c>
      <c r="S212" s="148">
        <v>71</v>
      </c>
      <c r="T212" s="56"/>
      <c r="U212" s="57">
        <f>IF(N212&lt;&gt;"",CONCATENATE(VLOOKUP(N212,'[1]zawodnicy'!$A:$E,1,FALSE)," ",VLOOKUP(N212,'[1]zawodnicy'!$A:$E,2,FALSE)," ",VLOOKUP(N212,'[1]zawodnicy'!$A:$E,3,FALSE)," - ",VLOOKUP(N212,'[1]zawodnicy'!$A:$E,4,FALSE)),"")</f>
      </c>
      <c r="V212" s="58"/>
      <c r="W212" s="59"/>
      <c r="X212" s="103">
        <f>IF(SUM(AS212:AT212)=0,"",AT212&amp;":"&amp;AS212)</f>
      </c>
      <c r="Y212" s="118"/>
      <c r="Z212" s="104">
        <f>IF(SUM(AS211:AT211)=0,"",AS211&amp;":"&amp;AT211)</f>
      </c>
      <c r="AA212" s="142"/>
      <c r="AB212" s="143"/>
      <c r="AC212" s="143"/>
      <c r="AD212" s="144"/>
      <c r="AE212" s="2"/>
      <c r="AF212" s="13"/>
      <c r="AG212" s="13"/>
      <c r="AH212" s="160" t="s">
        <v>23</v>
      </c>
      <c r="AI212" s="114">
        <f>IF(ISBLANK(S212),"",VLOOKUP(S212,'[1]plan gier'!$X:$AN,12,FALSE))</f>
        <v>21</v>
      </c>
      <c r="AJ212" s="111">
        <f>IF(ISBLANK(S212),"",VLOOKUP(S212,'[1]plan gier'!$X:$AN,13,FALSE))</f>
        <v>9</v>
      </c>
      <c r="AK212" s="111">
        <f>IF(ISBLANK(S212),"",VLOOKUP(S212,'[1]plan gier'!$X:$AN,14,FALSE))</f>
        <v>21</v>
      </c>
      <c r="AL212" s="111">
        <f>IF(ISBLANK(S212),"",VLOOKUP(S212,'[1]plan gier'!$X:$AN,15,FALSE))</f>
        <v>5</v>
      </c>
      <c r="AM212" s="111">
        <f>IF(ISBLANK(S212),"",VLOOKUP(S212,'[1]plan gier'!$X:$AN,16,FALSE))</f>
        <v>0</v>
      </c>
      <c r="AN212" s="111">
        <f>IF(ISBLANK(S212),"",VLOOKUP(S212,'[1]plan gier'!$X:$AN,17,FALSE))</f>
        <v>0</v>
      </c>
      <c r="AO212" s="161">
        <f t="shared" si="26"/>
        <v>21</v>
      </c>
      <c r="AP212" s="111">
        <f t="shared" si="26"/>
        <v>9</v>
      </c>
      <c r="AQ212" s="162">
        <f t="shared" si="26"/>
        <v>21</v>
      </c>
      <c r="AR212" s="111">
        <f t="shared" si="26"/>
        <v>5</v>
      </c>
      <c r="AS212" s="162">
        <f t="shared" si="26"/>
        <v>0</v>
      </c>
      <c r="AT212" s="111">
        <f t="shared" si="26"/>
        <v>0</v>
      </c>
      <c r="AU212" s="152">
        <f>SUM(AO212:AT212)</f>
        <v>56</v>
      </c>
      <c r="AV212" s="14">
        <v>3</v>
      </c>
      <c r="AW212" s="114">
        <f>IF(AI210&lt;AJ210,1,0)+IF(AK210&lt;AL210,1,0)+IF(AM210&lt;AN210,1,0)</f>
        <v>0</v>
      </c>
      <c r="AX212" s="111">
        <f>BA210</f>
        <v>2</v>
      </c>
      <c r="AY212" s="111">
        <f>IF(AI211&lt;AJ211,1,0)+IF(AK211&lt;AL211,1,0)+IF(AM211&lt;AN211,1,0)</f>
        <v>2</v>
      </c>
      <c r="AZ212" s="111">
        <f>BA211</f>
        <v>0</v>
      </c>
      <c r="BA212" s="163"/>
      <c r="BB212" s="164"/>
      <c r="BE212" s="114">
        <f>AP210+AR210+AT210+AP211+AR211+AT211</f>
        <v>50</v>
      </c>
      <c r="BF212" s="116">
        <f>AO210+AQ210+AS210+AO211+AQ211+AS211</f>
        <v>75</v>
      </c>
      <c r="BG212" s="114">
        <f>AW212+AY212</f>
        <v>2</v>
      </c>
      <c r="BH212" s="116">
        <f>AX212+AZ212</f>
        <v>2</v>
      </c>
      <c r="BI212" s="114">
        <f>IF(AW212&gt;AX212,1,0)+IF(AY212&gt;AZ212,1,0)</f>
        <v>1</v>
      </c>
      <c r="BJ212" s="115">
        <f>IF(AX212&gt;AW212,1,0)+IF(AZ212&gt;AY212,1,0)</f>
        <v>1</v>
      </c>
      <c r="BK212" s="117">
        <f>IF(BI212+BJ212=0,"",IF(BL212=MAX(BL210:BL212),1,IF(BL212=MIN(BL210:BL212),3,2)))</f>
        <v>2</v>
      </c>
      <c r="BL212" s="22">
        <f>IF(BI212+BJ212&lt;&gt;0,BI212-BJ212+(BG212-BH212)/100+(BE212-BF212)/10000,-2)</f>
        <v>-0.0025</v>
      </c>
    </row>
    <row r="213" spans="1:60" ht="11.25" customHeight="1" hidden="1">
      <c r="A213" s="2"/>
      <c r="J213" s="54"/>
      <c r="K213" s="54"/>
      <c r="L213" s="54"/>
      <c r="O213" s="54"/>
      <c r="P213" s="54"/>
      <c r="Q213" s="2"/>
      <c r="R213" s="2"/>
      <c r="S213" s="2"/>
      <c r="T213" s="71">
        <v>3</v>
      </c>
      <c r="U213" s="51">
        <f>IF(AND(N214&lt;&gt;"",N215&lt;&gt;""),CONCATENATE(VLOOKUP(N214,'[1]zawodnicy'!$A:$E,1,FALSE)," ",VLOOKUP(N214,'[1]zawodnicy'!$A:$E,2,FALSE)," ",VLOOKUP(N214,'[1]zawodnicy'!$A:$E,3,FALSE)," - ",VLOOKUP(N214,'[1]zawodnicy'!$A:$E,4,FALSE)),"")</f>
      </c>
      <c r="V213" s="52"/>
      <c r="W213" s="53"/>
      <c r="X213" s="72" t="str">
        <f>IF(SUM(AO210:AP210)=0,"",AP210&amp;":"&amp;AO210)</f>
        <v>3:21</v>
      </c>
      <c r="Y213" s="74" t="str">
        <f>IF(SUM(AO211:AP211)=0,"",AP211&amp;":"&amp;AO211)</f>
        <v>21:15</v>
      </c>
      <c r="Z213" s="165"/>
      <c r="AA213" s="149" t="str">
        <f>IF(SUM(AW212:AZ212)=0,"",BE212&amp;":"&amp;BF212)</f>
        <v>50:75</v>
      </c>
      <c r="AB213" s="76" t="str">
        <f>IF(SUM(AW212:AZ212)=0,"",BG212&amp;":"&amp;BH212)</f>
        <v>2:2</v>
      </c>
      <c r="AC213" s="76" t="str">
        <f>IF(SUM(AW212:AZ212)=0,"",BI212&amp;":"&amp;BJ212)</f>
        <v>1:1</v>
      </c>
      <c r="AD213" s="77">
        <f>IF(SUM(BI210:BI212)&gt;0,BK212,"")</f>
        <v>2</v>
      </c>
      <c r="AE213" s="2"/>
      <c r="AF213" s="13"/>
      <c r="AG213" s="13"/>
      <c r="BE213" s="21">
        <f>SUM(BE210:BE212)</f>
        <v>181</v>
      </c>
      <c r="BF213" s="21">
        <f>SUM(BF210:BF212)</f>
        <v>181</v>
      </c>
      <c r="BG213" s="21">
        <f>SUM(BG210:BG212)</f>
        <v>6</v>
      </c>
      <c r="BH213" s="21">
        <f>SUM(BH210:BH212)</f>
        <v>6</v>
      </c>
    </row>
    <row r="214" spans="1:64" ht="11.25" customHeight="1" hidden="1">
      <c r="A214" s="21"/>
      <c r="J214" s="21"/>
      <c r="K214" s="21"/>
      <c r="L214" s="21"/>
      <c r="N214" s="49" t="s">
        <v>75</v>
      </c>
      <c r="O214" s="50">
        <f>IF(O206&gt;0,(O206&amp;3)*1,"")</f>
        <v>43</v>
      </c>
      <c r="Q214" s="120"/>
      <c r="R214" s="120"/>
      <c r="S214" s="120"/>
      <c r="T214" s="40"/>
      <c r="U214" s="51" t="str">
        <f>IF(AND(N214&lt;&gt;"",N215=""),CONCATENATE(VLOOKUP(N214,'[1]zawodnicy'!$A:$E,1,FALSE)," ",VLOOKUP(N214,'[1]zawodnicy'!$A:$E,2,FALSE)," ",VLOOKUP(N214,'[1]zawodnicy'!$A:$E,3,FALSE)," - ",VLOOKUP(N214,'[1]zawodnicy'!$A:$E,4,FALSE)),"")</f>
        <v>G5457 Mateusz GRUBA - MKB Lednik Miastko</v>
      </c>
      <c r="V214" s="52"/>
      <c r="W214" s="53"/>
      <c r="X214" s="92" t="str">
        <f>IF(SUM(AQ210:AR210)=0,"",AR210&amp;":"&amp;AQ210)</f>
        <v>5:21</v>
      </c>
      <c r="Y214" s="45" t="str">
        <f>IF(SUM(AQ211:AR211)=0,"",AR211&amp;":"&amp;AQ211)</f>
        <v>21:18</v>
      </c>
      <c r="Z214" s="166"/>
      <c r="AA214" s="141"/>
      <c r="AB214" s="47"/>
      <c r="AC214" s="47"/>
      <c r="AD214" s="48"/>
      <c r="AE214" s="2"/>
      <c r="AF214" s="13"/>
      <c r="AG214" s="13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1.25" customHeight="1" hidden="1">
      <c r="A215" s="2"/>
      <c r="J215" s="54"/>
      <c r="K215" s="54"/>
      <c r="L215" s="54"/>
      <c r="N215" s="55"/>
      <c r="O215" s="54"/>
      <c r="P215" s="54"/>
      <c r="Q215" s="2"/>
      <c r="R215" s="2"/>
      <c r="S215" s="2"/>
      <c r="T215" s="122"/>
      <c r="U215" s="123">
        <f>IF(N215&lt;&gt;"",CONCATENATE(VLOOKUP(N215,'[1]zawodnicy'!$A:$E,1,FALSE)," ",VLOOKUP(N215,'[1]zawodnicy'!$A:$E,2,FALSE)," ",VLOOKUP(N215,'[1]zawodnicy'!$A:$E,3,FALSE)," - ",VLOOKUP(N215,'[1]zawodnicy'!$A:$E,4,FALSE)),"")</f>
      </c>
      <c r="V215" s="124"/>
      <c r="W215" s="125"/>
      <c r="X215" s="126">
        <f>IF(SUM(AS210:AT210)=0,"",AT210&amp;":"&amp;AS210)</f>
      </c>
      <c r="Y215" s="127">
        <f>IF(SUM(AS211:AT211)=0,"",AT211&amp;":"&amp;AS211)</f>
      </c>
      <c r="Z215" s="128"/>
      <c r="AA215" s="167"/>
      <c r="AB215" s="129"/>
      <c r="AC215" s="129"/>
      <c r="AD215" s="130"/>
      <c r="AE215" s="11"/>
      <c r="AF215" s="13"/>
      <c r="AG215" s="13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ht="11.25" customHeight="1" hidden="1"/>
    <row r="217" spans="14:33" ht="11.25" customHeight="1" hidden="1">
      <c r="N217" s="12"/>
      <c r="O217" s="24">
        <v>5</v>
      </c>
      <c r="Q217" s="20" t="str">
        <f>"Grupa "&amp;O217&amp;"."</f>
        <v>Grupa 5.</v>
      </c>
      <c r="R217" s="20"/>
      <c r="S217" s="20"/>
      <c r="T217" s="25" t="s">
        <v>2</v>
      </c>
      <c r="U217" s="26" t="s">
        <v>3</v>
      </c>
      <c r="V217" s="27"/>
      <c r="W217" s="28"/>
      <c r="X217" s="25">
        <v>1</v>
      </c>
      <c r="Y217" s="30">
        <v>2</v>
      </c>
      <c r="Z217" s="131">
        <v>3</v>
      </c>
      <c r="AA217" s="132" t="s">
        <v>4</v>
      </c>
      <c r="AB217" s="34" t="s">
        <v>5</v>
      </c>
      <c r="AC217" s="34" t="s">
        <v>6</v>
      </c>
      <c r="AD217" s="133" t="s">
        <v>7</v>
      </c>
      <c r="AE217" s="2"/>
      <c r="AF217" s="13"/>
      <c r="AG217" s="13"/>
    </row>
    <row r="218" spans="10:46" ht="11.25" customHeight="1" hidden="1">
      <c r="J218" s="54"/>
      <c r="K218" s="54"/>
      <c r="L218" s="54"/>
      <c r="N218" s="37" t="s">
        <v>61</v>
      </c>
      <c r="Q218" s="38" t="s">
        <v>10</v>
      </c>
      <c r="R218" s="38"/>
      <c r="S218" s="39" t="s">
        <v>11</v>
      </c>
      <c r="T218" s="134">
        <v>1</v>
      </c>
      <c r="U218" s="41">
        <f>IF(AND(N219&lt;&gt;"",N220&lt;&gt;""),CONCATENATE(VLOOKUP(N219,'[1]zawodnicy'!$A:$E,1,FALSE)," ",VLOOKUP(N219,'[1]zawodnicy'!$A:$E,2,FALSE)," ",VLOOKUP(N219,'[1]zawodnicy'!$A:$E,3,FALSE)," - ",VLOOKUP(N219,'[1]zawodnicy'!$A:$E,4,FALSE)),"")</f>
      </c>
      <c r="V218" s="42"/>
      <c r="W218" s="43"/>
      <c r="X218" s="135"/>
      <c r="Y218" s="136" t="str">
        <f>IF(SUM(AO223:AP223)=0,"",AO223&amp;":"&amp;AP223)</f>
        <v>21:4</v>
      </c>
      <c r="Z218" s="137" t="str">
        <f>IF(SUM(AO221:AP221)=0,"",AO221&amp;":"&amp;AP221)</f>
        <v>21:6</v>
      </c>
      <c r="AA218" s="138" t="str">
        <f>IF(SUM(AY221:BB221)=0,"",BE221&amp;":"&amp;BF221)</f>
        <v>84:18</v>
      </c>
      <c r="AB218" s="139" t="str">
        <f>IF(SUM(AY221:BB221)=0,"",BG221&amp;":"&amp;BH221)</f>
        <v>4:0</v>
      </c>
      <c r="AC218" s="139" t="str">
        <f>IF(SUM(AY221:BB221)=0,"",BI221&amp;":"&amp;BJ221)</f>
        <v>2:0</v>
      </c>
      <c r="AD218" s="140">
        <f>IF(SUM(BI221:BI223)&gt;0,BK221,"")</f>
        <v>1</v>
      </c>
      <c r="AE218" s="2"/>
      <c r="AF218" s="13"/>
      <c r="AG218" s="13"/>
      <c r="AH218" s="15"/>
      <c r="AI218" s="36" t="s">
        <v>8</v>
      </c>
      <c r="AJ218" s="36"/>
      <c r="AK218" s="36"/>
      <c r="AL218" s="36"/>
      <c r="AM218" s="36"/>
      <c r="AN218" s="36"/>
      <c r="AO218" s="36" t="s">
        <v>9</v>
      </c>
      <c r="AP218" s="36"/>
      <c r="AQ218" s="36"/>
      <c r="AR218" s="36"/>
      <c r="AS218" s="36"/>
      <c r="AT218" s="36"/>
    </row>
    <row r="219" spans="9:60" ht="11.25" customHeight="1" hidden="1">
      <c r="I219" s="2" t="str">
        <f>"1"&amp;O217&amp;N218</f>
        <v>15pojedyncza chłopców</v>
      </c>
      <c r="J219" s="11" t="str">
        <f>IF(AD218="","",IF(AD218=1,N219,IF(AD221=1,N222,IF(AD224=1,N225,""))))</f>
        <v>G5445</v>
      </c>
      <c r="K219" s="11">
        <f>IF(AD218="","",IF(AD218=1,N220,IF(AD221=1,N223,IF(AD224=1,N226,""))))</f>
        <v>0</v>
      </c>
      <c r="L219" s="11"/>
      <c r="N219" s="49" t="s">
        <v>76</v>
      </c>
      <c r="O219" s="50">
        <f>IF(O217&gt;0,(O217&amp;1)*1,"")</f>
        <v>51</v>
      </c>
      <c r="Q219" s="38"/>
      <c r="R219" s="38"/>
      <c r="S219" s="39"/>
      <c r="T219" s="40"/>
      <c r="U219" s="51" t="str">
        <f>IF(AND(N219&lt;&gt;"",N220=""),CONCATENATE(VLOOKUP(N219,'[1]zawodnicy'!$A:$E,1,FALSE)," ",VLOOKUP(N219,'[1]zawodnicy'!$A:$E,2,FALSE)," ",VLOOKUP(N219,'[1]zawodnicy'!$A:$E,3,FALSE)," - ",VLOOKUP(N219,'[1]zawodnicy'!$A:$E,4,FALSE)),"")</f>
        <v>G5445 Bartosz GROCHOWSKI - MMKS Gdańsk</v>
      </c>
      <c r="V219" s="52"/>
      <c r="W219" s="53"/>
      <c r="X219" s="44"/>
      <c r="Y219" s="45" t="str">
        <f>IF(SUM(AQ223:AR223)=0,"",AQ223&amp;":"&amp;AR223)</f>
        <v>21:5</v>
      </c>
      <c r="Z219" s="94" t="str">
        <f>IF(SUM(AQ221:AR221)=0,"",AQ221&amp;":"&amp;AR221)</f>
        <v>21:3</v>
      </c>
      <c r="AA219" s="141"/>
      <c r="AB219" s="47"/>
      <c r="AC219" s="47"/>
      <c r="AD219" s="48"/>
      <c r="AE219" s="2"/>
      <c r="AF219" s="13"/>
      <c r="AG219" s="13"/>
      <c r="AH219" s="15"/>
      <c r="BE219" s="21">
        <f>SUM(BE221:BE223)</f>
        <v>170</v>
      </c>
      <c r="BF219" s="21">
        <f>SUM(BF221:BF223)</f>
        <v>170</v>
      </c>
      <c r="BG219" s="21">
        <f>SUM(BG221:BG223)</f>
        <v>6</v>
      </c>
      <c r="BH219" s="21">
        <f>SUM(BH221:BH223)</f>
        <v>6</v>
      </c>
    </row>
    <row r="220" spans="10:64" ht="11.25" customHeight="1" hidden="1">
      <c r="J220" s="11"/>
      <c r="K220" s="54"/>
      <c r="L220" s="54"/>
      <c r="N220" s="55"/>
      <c r="O220" s="54"/>
      <c r="P220" s="54"/>
      <c r="Q220" s="38"/>
      <c r="R220" s="38"/>
      <c r="S220" s="39"/>
      <c r="T220" s="56"/>
      <c r="U220" s="57">
        <f>IF(N220&lt;&gt;"",CONCATENATE(VLOOKUP(N220,'[1]zawodnicy'!$A:$E,1,FALSE)," ",VLOOKUP(N220,'[1]zawodnicy'!$A:$E,2,FALSE)," ",VLOOKUP(N220,'[1]zawodnicy'!$A:$E,3,FALSE)," - ",VLOOKUP(N220,'[1]zawodnicy'!$A:$E,4,FALSE)),"")</f>
      </c>
      <c r="V220" s="58"/>
      <c r="W220" s="59"/>
      <c r="X220" s="44"/>
      <c r="Y220" s="60">
        <f>IF(SUM(AS223:AT223)=0,"",AS223&amp;":"&amp;AT223)</f>
      </c>
      <c r="Z220" s="104">
        <f>IF(SUM(AS221:AT221)=0,"",AS221&amp;":"&amp;AT221)</f>
      </c>
      <c r="AA220" s="142"/>
      <c r="AB220" s="143"/>
      <c r="AC220" s="143"/>
      <c r="AD220" s="144"/>
      <c r="AE220" s="2"/>
      <c r="AF220" s="13"/>
      <c r="AG220" s="13"/>
      <c r="AH220" s="15"/>
      <c r="AI220" s="145" t="s">
        <v>13</v>
      </c>
      <c r="AJ220" s="146"/>
      <c r="AK220" s="65" t="s">
        <v>14</v>
      </c>
      <c r="AL220" s="146"/>
      <c r="AM220" s="65" t="s">
        <v>15</v>
      </c>
      <c r="AN220" s="147"/>
      <c r="AO220" s="145" t="s">
        <v>13</v>
      </c>
      <c r="AP220" s="146"/>
      <c r="AQ220" s="65" t="s">
        <v>14</v>
      </c>
      <c r="AR220" s="146"/>
      <c r="AS220" s="65" t="s">
        <v>15</v>
      </c>
      <c r="AT220" s="146"/>
      <c r="AU220" s="13"/>
      <c r="AV220" s="13"/>
      <c r="AW220" s="145">
        <v>1</v>
      </c>
      <c r="AX220" s="146"/>
      <c r="AY220" s="65">
        <v>2</v>
      </c>
      <c r="AZ220" s="146"/>
      <c r="BA220" s="65">
        <v>3</v>
      </c>
      <c r="BB220" s="147"/>
      <c r="BE220" s="145" t="s">
        <v>4</v>
      </c>
      <c r="BF220" s="147"/>
      <c r="BG220" s="145" t="s">
        <v>5</v>
      </c>
      <c r="BH220" s="147"/>
      <c r="BI220" s="145" t="s">
        <v>6</v>
      </c>
      <c r="BJ220" s="147"/>
      <c r="BK220" s="66" t="s">
        <v>7</v>
      </c>
      <c r="BL220" s="22">
        <f>SUM(BL221:BL223)</f>
        <v>0</v>
      </c>
    </row>
    <row r="221" spans="1:64" ht="11.25" customHeight="1" hidden="1">
      <c r="A221" s="21">
        <f>S221</f>
        <v>15</v>
      </c>
      <c r="B221" s="2" t="str">
        <f>IF(N219="","",N219)</f>
        <v>G5445</v>
      </c>
      <c r="C221" s="2">
        <f>IF(N220="","",N220)</f>
      </c>
      <c r="D221" s="2" t="str">
        <f>IF(N225="","",N225)</f>
        <v>O4695</v>
      </c>
      <c r="E221" s="2">
        <f>IF(N226="","",N226)</f>
      </c>
      <c r="I221" s="2" t="str">
        <f>"2"&amp;O217&amp;N218</f>
        <v>25pojedyncza chłopców</v>
      </c>
      <c r="J221" s="11" t="str">
        <f>IF(AD221="","",IF(AD218=2,N219,IF(AD221=2,N222,IF(AD224=2,N225,""))))</f>
        <v>Ł5583</v>
      </c>
      <c r="K221" s="11">
        <f>IF(AD221="","",IF(AD218=2,N220,IF(AD221=2,N223,IF(AD224=2,N226,""))))</f>
        <v>0</v>
      </c>
      <c r="M221" s="67" t="str">
        <f>N218</f>
        <v>pojedyncza chłopców</v>
      </c>
      <c r="O221" s="54"/>
      <c r="P221" s="54"/>
      <c r="Q221" s="68">
        <f>IF(AU221&gt;0,"",IF(A221=0,"",IF(VLOOKUP(A221,'[1]plan gier'!A:S,19,FALSE)="","",VLOOKUP(A221,'[1]plan gier'!A:S,19,FALSE))))</f>
      </c>
      <c r="R221" s="69" t="s">
        <v>16</v>
      </c>
      <c r="S221" s="148">
        <v>15</v>
      </c>
      <c r="T221" s="71">
        <v>2</v>
      </c>
      <c r="U221" s="51">
        <f>IF(AND(N222&lt;&gt;"",N223&lt;&gt;""),CONCATENATE(VLOOKUP(N222,'[1]zawodnicy'!$A:$E,1,FALSE)," ",VLOOKUP(N222,'[1]zawodnicy'!$A:$E,2,FALSE)," ",VLOOKUP(N222,'[1]zawodnicy'!$A:$E,3,FALSE)," - ",VLOOKUP(N222,'[1]zawodnicy'!$A:$E,4,FALSE)),"")</f>
      </c>
      <c r="V221" s="52"/>
      <c r="W221" s="53"/>
      <c r="X221" s="72" t="str">
        <f>IF(SUM(AO223:AP223)=0,"",AP223&amp;":"&amp;AO223)</f>
        <v>4:21</v>
      </c>
      <c r="Y221" s="108"/>
      <c r="Z221" s="75" t="str">
        <f>IF(SUM(AO222:AP222)=0,"",AO222&amp;":"&amp;AP222)</f>
        <v>21:13</v>
      </c>
      <c r="AA221" s="149" t="str">
        <f>IF(SUM(AW222:AX222,BA222:BB222)=0,"",BE222&amp;":"&amp;BF222)</f>
        <v>51:68</v>
      </c>
      <c r="AB221" s="76" t="str">
        <f>IF(SUM(AW222:AX222,BA222:BB222)=0,"",BG222&amp;":"&amp;BH222)</f>
        <v>2:2</v>
      </c>
      <c r="AC221" s="76" t="str">
        <f>IF(SUM(AW222:AX222,BA222:BB222)=0,"",BI222&amp;":"&amp;BJ222)</f>
        <v>1:1</v>
      </c>
      <c r="AD221" s="77">
        <f>IF(SUM(BI221:BI223)&gt;0,BK222,"")</f>
        <v>2</v>
      </c>
      <c r="AE221" s="2"/>
      <c r="AF221" s="13"/>
      <c r="AG221" s="13"/>
      <c r="AH221" s="69" t="s">
        <v>16</v>
      </c>
      <c r="AI221" s="80">
        <f>IF(ISBLANK(S221),"",VLOOKUP(S221,'[1]plan gier'!$X:$AN,12,FALSE))</f>
        <v>21</v>
      </c>
      <c r="AJ221" s="81">
        <f>IF(ISBLANK(S221),"",VLOOKUP(S221,'[1]plan gier'!$X:$AN,13,FALSE))</f>
        <v>6</v>
      </c>
      <c r="AK221" s="81">
        <f>IF(ISBLANK(S221),"",VLOOKUP(S221,'[1]plan gier'!$X:$AN,14,FALSE))</f>
        <v>21</v>
      </c>
      <c r="AL221" s="81">
        <f>IF(ISBLANK(S221),"",VLOOKUP(S221,'[1]plan gier'!$X:$AN,15,FALSE))</f>
        <v>3</v>
      </c>
      <c r="AM221" s="81">
        <f>IF(ISBLANK(S221),"",VLOOKUP(S221,'[1]plan gier'!$X:$AN,16,FALSE))</f>
        <v>0</v>
      </c>
      <c r="AN221" s="81">
        <f>IF(ISBLANK(S221),"",VLOOKUP(S221,'[1]plan gier'!$X:$AN,17,FALSE))</f>
        <v>0</v>
      </c>
      <c r="AO221" s="150">
        <f aca="true" t="shared" si="27" ref="AO221:AT223">IF(AI221="",0,AI221)</f>
        <v>21</v>
      </c>
      <c r="AP221" s="79">
        <f t="shared" si="27"/>
        <v>6</v>
      </c>
      <c r="AQ221" s="151">
        <f t="shared" si="27"/>
        <v>21</v>
      </c>
      <c r="AR221" s="79">
        <f t="shared" si="27"/>
        <v>3</v>
      </c>
      <c r="AS221" s="151">
        <f t="shared" si="27"/>
        <v>0</v>
      </c>
      <c r="AT221" s="79">
        <f t="shared" si="27"/>
        <v>0</v>
      </c>
      <c r="AU221" s="152">
        <f>SUM(AO221:AT221)</f>
        <v>51</v>
      </c>
      <c r="AV221" s="14">
        <v>1</v>
      </c>
      <c r="AW221" s="153"/>
      <c r="AX221" s="154"/>
      <c r="AY221" s="81">
        <f>IF(AI223&gt;AJ223,1,0)+IF(AK223&gt;AL223,1,0)+IF(AM223&gt;AN223,1,0)</f>
        <v>2</v>
      </c>
      <c r="AZ221" s="81">
        <f>AW222</f>
        <v>0</v>
      </c>
      <c r="BA221" s="81">
        <f>IF(AI221&gt;AJ221,1,0)+IF(AK221&gt;AL221,1,0)+IF(AM221&gt;AN221,1,0)</f>
        <v>2</v>
      </c>
      <c r="BB221" s="82">
        <f>AW223</f>
        <v>0</v>
      </c>
      <c r="BE221" s="80">
        <f>AO221+AQ221+AS221+AO223+AQ223+AS223</f>
        <v>84</v>
      </c>
      <c r="BF221" s="82">
        <f>AP221+AR221+AT221+AP223+AR223+AT223</f>
        <v>18</v>
      </c>
      <c r="BG221" s="80">
        <f>AY221+BA221</f>
        <v>4</v>
      </c>
      <c r="BH221" s="82">
        <f>AZ221+BB221</f>
        <v>0</v>
      </c>
      <c r="BI221" s="80">
        <f>IF(AY221&gt;AZ221,1,0)+IF(BA221&gt;BB221,1,0)</f>
        <v>2</v>
      </c>
      <c r="BJ221" s="87">
        <f>IF(AZ221&gt;AY221,1,0)+IF(BB221&gt;BA221,1,0)</f>
        <v>0</v>
      </c>
      <c r="BK221" s="155">
        <f>IF(BI221+BJ221=0,"",IF(BL221=MAX(BL221:BL223),1,IF(BL221=MIN(BL221:BL223),3,2)))</f>
        <v>1</v>
      </c>
      <c r="BL221" s="22">
        <f>IF(BI221+BJ221&lt;&gt;0,BI221-BJ221+(BG221-BH221)/100+(BE221-BF221)/10000,-2)</f>
        <v>2.0466</v>
      </c>
    </row>
    <row r="222" spans="1:64" ht="11.25" customHeight="1" hidden="1">
      <c r="A222" s="21">
        <f>S222</f>
        <v>40</v>
      </c>
      <c r="B222" s="2" t="str">
        <f>IF(N222="","",N222)</f>
        <v>Ł5583</v>
      </c>
      <c r="C222" s="2">
        <f>IF(N223="","",N223)</f>
      </c>
      <c r="D222" s="2" t="str">
        <f>IF(N225="","",N225)</f>
        <v>O4695</v>
      </c>
      <c r="E222" s="2">
        <f>IF(N226="","",N226)</f>
      </c>
      <c r="J222" s="11"/>
      <c r="K222" s="21"/>
      <c r="M222" s="67" t="str">
        <f>N218</f>
        <v>pojedyncza chłopców</v>
      </c>
      <c r="N222" s="49" t="s">
        <v>77</v>
      </c>
      <c r="O222" s="50">
        <f>IF(O217&gt;0,(O217&amp;2)*1,"")</f>
        <v>52</v>
      </c>
      <c r="Q222" s="68">
        <f>IF(AU222&gt;0,"",IF(A222=0,"",IF(VLOOKUP(A222,'[1]plan gier'!A:S,19,FALSE)="","",VLOOKUP(A222,'[1]plan gier'!A:S,19,FALSE))))</f>
      </c>
      <c r="R222" s="69" t="s">
        <v>20</v>
      </c>
      <c r="S222" s="148">
        <v>40</v>
      </c>
      <c r="T222" s="40"/>
      <c r="U222" s="51" t="str">
        <f>IF(AND(N222&lt;&gt;"",N223=""),CONCATENATE(VLOOKUP(N222,'[1]zawodnicy'!$A:$E,1,FALSE)," ",VLOOKUP(N222,'[1]zawodnicy'!$A:$E,2,FALSE)," ",VLOOKUP(N222,'[1]zawodnicy'!$A:$E,3,FALSE)," - ",VLOOKUP(N222,'[1]zawodnicy'!$A:$E,4,FALSE)),"")</f>
        <v>Ł5583 Hubert ŁOPACKI - MKB Lednik Miastko</v>
      </c>
      <c r="V222" s="52"/>
      <c r="W222" s="53"/>
      <c r="X222" s="92" t="str">
        <f>IF(SUM(AQ223:AR223)=0,"",AR223&amp;":"&amp;AQ223)</f>
        <v>5:21</v>
      </c>
      <c r="Y222" s="118"/>
      <c r="Z222" s="94" t="str">
        <f>IF(SUM(AQ222:AR222)=0,"",AQ222&amp;":"&amp;AR222)</f>
        <v>21:13</v>
      </c>
      <c r="AA222" s="141"/>
      <c r="AB222" s="47"/>
      <c r="AC222" s="47"/>
      <c r="AD222" s="48"/>
      <c r="AE222" s="2"/>
      <c r="AF222" s="13"/>
      <c r="AG222" s="13"/>
      <c r="AH222" s="69" t="s">
        <v>20</v>
      </c>
      <c r="AI222" s="95">
        <f>IF(ISBLANK(S222),"",VLOOKUP(S222,'[1]plan gier'!$X:$AN,12,FALSE))</f>
        <v>21</v>
      </c>
      <c r="AJ222" s="96">
        <f>IF(ISBLANK(S222),"",VLOOKUP(S222,'[1]plan gier'!$X:$AN,13,FALSE))</f>
        <v>13</v>
      </c>
      <c r="AK222" s="96">
        <f>IF(ISBLANK(S222),"",VLOOKUP(S222,'[1]plan gier'!$X:$AN,14,FALSE))</f>
        <v>21</v>
      </c>
      <c r="AL222" s="96">
        <f>IF(ISBLANK(S222),"",VLOOKUP(S222,'[1]plan gier'!$X:$AN,15,FALSE))</f>
        <v>13</v>
      </c>
      <c r="AM222" s="96">
        <f>IF(ISBLANK(S222),"",VLOOKUP(S222,'[1]plan gier'!$X:$AN,16,FALSE))</f>
        <v>0</v>
      </c>
      <c r="AN222" s="96">
        <f>IF(ISBLANK(S222),"",VLOOKUP(S222,'[1]plan gier'!$X:$AN,17,FALSE))</f>
        <v>0</v>
      </c>
      <c r="AO222" s="156">
        <f t="shared" si="27"/>
        <v>21</v>
      </c>
      <c r="AP222" s="96">
        <f t="shared" si="27"/>
        <v>13</v>
      </c>
      <c r="AQ222" s="157">
        <f t="shared" si="27"/>
        <v>21</v>
      </c>
      <c r="AR222" s="96">
        <f t="shared" si="27"/>
        <v>13</v>
      </c>
      <c r="AS222" s="157">
        <f t="shared" si="27"/>
        <v>0</v>
      </c>
      <c r="AT222" s="96">
        <f t="shared" si="27"/>
        <v>0</v>
      </c>
      <c r="AU222" s="152">
        <f>SUM(AO222:AT222)</f>
        <v>68</v>
      </c>
      <c r="AV222" s="14">
        <v>2</v>
      </c>
      <c r="AW222" s="95">
        <f>IF(AI223&lt;AJ223,1,0)+IF(AK223&lt;AL223,1,0)+IF(AM223&lt;AN223,1,0)</f>
        <v>0</v>
      </c>
      <c r="AX222" s="96">
        <f>AY221</f>
        <v>2</v>
      </c>
      <c r="AY222" s="158"/>
      <c r="AZ222" s="159"/>
      <c r="BA222" s="96">
        <f>IF(AI222&gt;AJ222,1,0)+IF(AK222&gt;AL222,1,0)+IF(AM222&gt;AN222,1,0)</f>
        <v>2</v>
      </c>
      <c r="BB222" s="97">
        <f>AY223</f>
        <v>0</v>
      </c>
      <c r="BE222" s="95">
        <f>AO222+AQ222+AS222+AP223+AR223+AT223</f>
        <v>51</v>
      </c>
      <c r="BF222" s="97">
        <f>AP222+AR222+AT222+AO223+AQ223+AS223</f>
        <v>68</v>
      </c>
      <c r="BG222" s="95">
        <f>AW222+BA222</f>
        <v>2</v>
      </c>
      <c r="BH222" s="97">
        <f>AX222+BB222</f>
        <v>2</v>
      </c>
      <c r="BI222" s="95">
        <f>IF(AW222&gt;AX222,1,0)+IF(BA222&gt;BB222,1,0)</f>
        <v>1</v>
      </c>
      <c r="BJ222" s="101">
        <f>IF(AX222&gt;AW222,1,0)+IF(BB222&gt;BA222,1,0)</f>
        <v>1</v>
      </c>
      <c r="BK222" s="102">
        <f>IF(BI222+BJ222=0,"",IF(BL222=MAX(BL221:BL223),1,IF(BL222=MIN(BL221:BL223),3,2)))</f>
        <v>2</v>
      </c>
      <c r="BL222" s="22">
        <f>IF(BI222+BJ222&lt;&gt;0,BI222-BJ222+(BG222-BH222)/100+(BE222-BF222)/10000,-2)</f>
        <v>-0.0017</v>
      </c>
    </row>
    <row r="223" spans="1:64" ht="11.25" customHeight="1" hidden="1">
      <c r="A223" s="21">
        <f>S223</f>
        <v>72</v>
      </c>
      <c r="B223" s="2" t="str">
        <f>IF(N219="","",N219)</f>
        <v>G5445</v>
      </c>
      <c r="C223" s="2">
        <f>IF(N220="","",N220)</f>
      </c>
      <c r="D223" s="2" t="str">
        <f>IF(N222="","",N222)</f>
        <v>Ł5583</v>
      </c>
      <c r="E223" s="2">
        <f>IF(N223="","",N223)</f>
      </c>
      <c r="I223" s="2" t="str">
        <f>"3"&amp;O217&amp;N218</f>
        <v>35pojedyncza chłopców</v>
      </c>
      <c r="J223" s="11" t="str">
        <f>IF(AD224="","",IF(AD218=3,N219,IF(AD221=3,N222,IF(AD224=3,N225,""))))</f>
        <v>O4695</v>
      </c>
      <c r="K223" s="11">
        <f>IF(AD224="","",IF(AD218=3,N220,IF(AD221=3,N223,IF(AD224=3,N226,""))))</f>
        <v>0</v>
      </c>
      <c r="M223" s="67" t="str">
        <f>N218</f>
        <v>pojedyncza chłopców</v>
      </c>
      <c r="N223" s="55"/>
      <c r="O223" s="54"/>
      <c r="P223" s="54"/>
      <c r="Q223" s="68">
        <f>IF(AU223&gt;0,"",IF(A223=0,"",IF(VLOOKUP(A223,'[1]plan gier'!A:S,19,FALSE)="","",VLOOKUP(A223,'[1]plan gier'!A:S,19,FALSE))))</f>
      </c>
      <c r="R223" s="160" t="s">
        <v>23</v>
      </c>
      <c r="S223" s="148">
        <v>72</v>
      </c>
      <c r="T223" s="56"/>
      <c r="U223" s="57">
        <f>IF(N223&lt;&gt;"",CONCATENATE(VLOOKUP(N223,'[1]zawodnicy'!$A:$E,1,FALSE)," ",VLOOKUP(N223,'[1]zawodnicy'!$A:$E,2,FALSE)," ",VLOOKUP(N223,'[1]zawodnicy'!$A:$E,3,FALSE)," - ",VLOOKUP(N223,'[1]zawodnicy'!$A:$E,4,FALSE)),"")</f>
      </c>
      <c r="V223" s="58"/>
      <c r="W223" s="59"/>
      <c r="X223" s="103">
        <f>IF(SUM(AS223:AT223)=0,"",AT223&amp;":"&amp;AS223)</f>
      </c>
      <c r="Y223" s="118"/>
      <c r="Z223" s="104">
        <f>IF(SUM(AS222:AT222)=0,"",AS222&amp;":"&amp;AT222)</f>
      </c>
      <c r="AA223" s="142"/>
      <c r="AB223" s="143"/>
      <c r="AC223" s="143"/>
      <c r="AD223" s="144"/>
      <c r="AE223" s="2"/>
      <c r="AF223" s="13"/>
      <c r="AG223" s="13"/>
      <c r="AH223" s="160" t="s">
        <v>23</v>
      </c>
      <c r="AI223" s="114">
        <f>IF(ISBLANK(S223),"",VLOOKUP(S223,'[1]plan gier'!$X:$AN,12,FALSE))</f>
        <v>21</v>
      </c>
      <c r="AJ223" s="111">
        <f>IF(ISBLANK(S223),"",VLOOKUP(S223,'[1]plan gier'!$X:$AN,13,FALSE))</f>
        <v>4</v>
      </c>
      <c r="AK223" s="111">
        <f>IF(ISBLANK(S223),"",VLOOKUP(S223,'[1]plan gier'!$X:$AN,14,FALSE))</f>
        <v>21</v>
      </c>
      <c r="AL223" s="111">
        <f>IF(ISBLANK(S223),"",VLOOKUP(S223,'[1]plan gier'!$X:$AN,15,FALSE))</f>
        <v>5</v>
      </c>
      <c r="AM223" s="111">
        <f>IF(ISBLANK(S223),"",VLOOKUP(S223,'[1]plan gier'!$X:$AN,16,FALSE))</f>
        <v>0</v>
      </c>
      <c r="AN223" s="111">
        <f>IF(ISBLANK(S223),"",VLOOKUP(S223,'[1]plan gier'!$X:$AN,17,FALSE))</f>
        <v>0</v>
      </c>
      <c r="AO223" s="161">
        <f t="shared" si="27"/>
        <v>21</v>
      </c>
      <c r="AP223" s="111">
        <f t="shared" si="27"/>
        <v>4</v>
      </c>
      <c r="AQ223" s="162">
        <f t="shared" si="27"/>
        <v>21</v>
      </c>
      <c r="AR223" s="111">
        <f t="shared" si="27"/>
        <v>5</v>
      </c>
      <c r="AS223" s="162">
        <f t="shared" si="27"/>
        <v>0</v>
      </c>
      <c r="AT223" s="111">
        <f t="shared" si="27"/>
        <v>0</v>
      </c>
      <c r="AU223" s="152">
        <f>SUM(AO223:AT223)</f>
        <v>51</v>
      </c>
      <c r="AV223" s="14">
        <v>3</v>
      </c>
      <c r="AW223" s="114">
        <f>IF(AI221&lt;AJ221,1,0)+IF(AK221&lt;AL221,1,0)+IF(AM221&lt;AN221,1,0)</f>
        <v>0</v>
      </c>
      <c r="AX223" s="111">
        <f>BA221</f>
        <v>2</v>
      </c>
      <c r="AY223" s="111">
        <f>IF(AI222&lt;AJ222,1,0)+IF(AK222&lt;AL222,1,0)+IF(AM222&lt;AN222,1,0)</f>
        <v>0</v>
      </c>
      <c r="AZ223" s="111">
        <f>BA222</f>
        <v>2</v>
      </c>
      <c r="BA223" s="163"/>
      <c r="BB223" s="164"/>
      <c r="BE223" s="114">
        <f>AP221+AR221+AT221+AP222+AR222+AT222</f>
        <v>35</v>
      </c>
      <c r="BF223" s="116">
        <f>AO221+AQ221+AS221+AO222+AQ222+AS222</f>
        <v>84</v>
      </c>
      <c r="BG223" s="114">
        <f>AW223+AY223</f>
        <v>0</v>
      </c>
      <c r="BH223" s="116">
        <f>AX223+AZ223</f>
        <v>4</v>
      </c>
      <c r="BI223" s="114">
        <f>IF(AW223&gt;AX223,1,0)+IF(AY223&gt;AZ223,1,0)</f>
        <v>0</v>
      </c>
      <c r="BJ223" s="115">
        <f>IF(AX223&gt;AW223,1,0)+IF(AZ223&gt;AY223,1,0)</f>
        <v>2</v>
      </c>
      <c r="BK223" s="117">
        <f>IF(BI223+BJ223=0,"",IF(BL223=MAX(BL221:BL223),1,IF(BL223=MIN(BL221:BL223),3,2)))</f>
        <v>3</v>
      </c>
      <c r="BL223" s="22">
        <f>IF(BI223+BJ223&lt;&gt;0,BI223-BJ223+(BG223-BH223)/100+(BE223-BF223)/10000,-2)</f>
        <v>-2.0449</v>
      </c>
    </row>
    <row r="224" spans="1:60" ht="11.25" customHeight="1" hidden="1">
      <c r="A224" s="2"/>
      <c r="J224" s="54"/>
      <c r="K224" s="54"/>
      <c r="L224" s="54"/>
      <c r="O224" s="54"/>
      <c r="P224" s="54"/>
      <c r="Q224" s="2"/>
      <c r="R224" s="2"/>
      <c r="S224" s="2"/>
      <c r="T224" s="71">
        <v>3</v>
      </c>
      <c r="U224" s="51">
        <f>IF(AND(N225&lt;&gt;"",N226&lt;&gt;""),CONCATENATE(VLOOKUP(N225,'[1]zawodnicy'!$A:$E,1,FALSE)," ",VLOOKUP(N225,'[1]zawodnicy'!$A:$E,2,FALSE)," ",VLOOKUP(N225,'[1]zawodnicy'!$A:$E,3,FALSE)," - ",VLOOKUP(N225,'[1]zawodnicy'!$A:$E,4,FALSE)),"")</f>
      </c>
      <c r="V224" s="52"/>
      <c r="W224" s="53"/>
      <c r="X224" s="72" t="str">
        <f>IF(SUM(AO221:AP221)=0,"",AP221&amp;":"&amp;AO221)</f>
        <v>6:21</v>
      </c>
      <c r="Y224" s="74" t="str">
        <f>IF(SUM(AO222:AP222)=0,"",AP222&amp;":"&amp;AO222)</f>
        <v>13:21</v>
      </c>
      <c r="Z224" s="165"/>
      <c r="AA224" s="149" t="str">
        <f>IF(SUM(AW223:AZ223)=0,"",BE223&amp;":"&amp;BF223)</f>
        <v>35:84</v>
      </c>
      <c r="AB224" s="76" t="str">
        <f>IF(SUM(AW223:AZ223)=0,"",BG223&amp;":"&amp;BH223)</f>
        <v>0:4</v>
      </c>
      <c r="AC224" s="76" t="str">
        <f>IF(SUM(AW223:AZ223)=0,"",BI223&amp;":"&amp;BJ223)</f>
        <v>0:2</v>
      </c>
      <c r="AD224" s="77">
        <f>IF(SUM(BI221:BI223)&gt;0,BK223,"")</f>
        <v>3</v>
      </c>
      <c r="AE224" s="2"/>
      <c r="AF224" s="13"/>
      <c r="AG224" s="13"/>
      <c r="BE224" s="21">
        <f>SUM(BE221:BE223)</f>
        <v>170</v>
      </c>
      <c r="BF224" s="21">
        <f>SUM(BF221:BF223)</f>
        <v>170</v>
      </c>
      <c r="BG224" s="21">
        <f>SUM(BG221:BG223)</f>
        <v>6</v>
      </c>
      <c r="BH224" s="21">
        <f>SUM(BH221:BH223)</f>
        <v>6</v>
      </c>
    </row>
    <row r="225" spans="1:64" ht="11.25" customHeight="1" hidden="1">
      <c r="A225" s="21"/>
      <c r="J225" s="21"/>
      <c r="K225" s="21"/>
      <c r="L225" s="21"/>
      <c r="N225" s="49" t="s">
        <v>78</v>
      </c>
      <c r="O225" s="50">
        <f>IF(O217&gt;0,(O217&amp;3)*1,"")</f>
        <v>53</v>
      </c>
      <c r="Q225" s="120"/>
      <c r="R225" s="120"/>
      <c r="S225" s="120"/>
      <c r="T225" s="40"/>
      <c r="U225" s="51" t="str">
        <f>IF(AND(N225&lt;&gt;"",N226=""),CONCATENATE(VLOOKUP(N225,'[1]zawodnicy'!$A:$E,1,FALSE)," ",VLOOKUP(N225,'[1]zawodnicy'!$A:$E,2,FALSE)," ",VLOOKUP(N225,'[1]zawodnicy'!$A:$E,3,FALSE)," - ",VLOOKUP(N225,'[1]zawodnicy'!$A:$E,4,FALSE)),"")</f>
        <v>O4695 Dominik ORZECHOWSKI - UKS Kometa Sianów</v>
      </c>
      <c r="V225" s="52"/>
      <c r="W225" s="53"/>
      <c r="X225" s="92" t="str">
        <f>IF(SUM(AQ221:AR221)=0,"",AR221&amp;":"&amp;AQ221)</f>
        <v>3:21</v>
      </c>
      <c r="Y225" s="45" t="str">
        <f>IF(SUM(AQ222:AR222)=0,"",AR222&amp;":"&amp;AQ222)</f>
        <v>13:21</v>
      </c>
      <c r="Z225" s="166"/>
      <c r="AA225" s="141"/>
      <c r="AB225" s="47"/>
      <c r="AC225" s="47"/>
      <c r="AD225" s="48"/>
      <c r="AE225" s="2"/>
      <c r="AF225" s="13"/>
      <c r="AG225" s="13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1.25" customHeight="1" hidden="1">
      <c r="A226" s="2"/>
      <c r="J226" s="54"/>
      <c r="K226" s="54"/>
      <c r="L226" s="54"/>
      <c r="N226" s="55"/>
      <c r="O226" s="54"/>
      <c r="P226" s="54"/>
      <c r="Q226" s="2"/>
      <c r="R226" s="2"/>
      <c r="S226" s="2"/>
      <c r="T226" s="122"/>
      <c r="U226" s="123">
        <f>IF(N226&lt;&gt;"",CONCATENATE(VLOOKUP(N226,'[1]zawodnicy'!$A:$E,1,FALSE)," ",VLOOKUP(N226,'[1]zawodnicy'!$A:$E,2,FALSE)," ",VLOOKUP(N226,'[1]zawodnicy'!$A:$E,3,FALSE)," - ",VLOOKUP(N226,'[1]zawodnicy'!$A:$E,4,FALSE)),"")</f>
      </c>
      <c r="V226" s="124"/>
      <c r="W226" s="125"/>
      <c r="X226" s="126">
        <f>IF(SUM(AS221:AT221)=0,"",AT221&amp;":"&amp;AS221)</f>
      </c>
      <c r="Y226" s="127">
        <f>IF(SUM(AS222:AT222)=0,"",AT222&amp;":"&amp;AS222)</f>
      </c>
      <c r="Z226" s="128"/>
      <c r="AA226" s="167"/>
      <c r="AB226" s="129"/>
      <c r="AC226" s="129"/>
      <c r="AD226" s="130"/>
      <c r="AE226" s="11"/>
      <c r="AF226" s="13"/>
      <c r="AG226" s="13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1.25" customHeight="1" hidden="1">
      <c r="A227" s="2"/>
      <c r="J227" s="54"/>
      <c r="K227" s="54"/>
      <c r="L227" s="54"/>
      <c r="N227" s="192"/>
      <c r="O227" s="54"/>
      <c r="P227" s="54"/>
      <c r="Q227" s="2"/>
      <c r="R227" s="2"/>
      <c r="S227" s="2"/>
      <c r="T227" s="193"/>
      <c r="U227" s="194"/>
      <c r="V227" s="194"/>
      <c r="W227" s="194"/>
      <c r="X227" s="195"/>
      <c r="Y227" s="195"/>
      <c r="Z227" s="93"/>
      <c r="AA227" s="193"/>
      <c r="AB227" s="193"/>
      <c r="AC227" s="193"/>
      <c r="AD227" s="193"/>
      <c r="AE227" s="11"/>
      <c r="AF227" s="13"/>
      <c r="AG227" s="13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4:33" ht="11.25" customHeight="1" hidden="1">
      <c r="N228" s="12"/>
      <c r="O228" s="24">
        <v>6</v>
      </c>
      <c r="Q228" s="20" t="str">
        <f>"Grupa "&amp;O228&amp;"."</f>
        <v>Grupa 6.</v>
      </c>
      <c r="R228" s="20"/>
      <c r="S228" s="20"/>
      <c r="T228" s="25" t="s">
        <v>2</v>
      </c>
      <c r="U228" s="26" t="s">
        <v>3</v>
      </c>
      <c r="V228" s="27"/>
      <c r="W228" s="28"/>
      <c r="X228" s="25">
        <v>1</v>
      </c>
      <c r="Y228" s="30">
        <v>2</v>
      </c>
      <c r="Z228" s="131">
        <v>3</v>
      </c>
      <c r="AA228" s="132" t="s">
        <v>4</v>
      </c>
      <c r="AB228" s="34" t="s">
        <v>5</v>
      </c>
      <c r="AC228" s="34" t="s">
        <v>6</v>
      </c>
      <c r="AD228" s="133" t="s">
        <v>7</v>
      </c>
      <c r="AE228" s="2"/>
      <c r="AF228" s="13"/>
      <c r="AG228" s="13"/>
    </row>
    <row r="229" spans="10:46" ht="11.25" customHeight="1" hidden="1">
      <c r="J229" s="54"/>
      <c r="K229" s="54"/>
      <c r="L229" s="54"/>
      <c r="N229" s="37" t="s">
        <v>61</v>
      </c>
      <c r="Q229" s="38" t="s">
        <v>10</v>
      </c>
      <c r="R229" s="38"/>
      <c r="S229" s="39" t="s">
        <v>11</v>
      </c>
      <c r="T229" s="134">
        <v>1</v>
      </c>
      <c r="U229" s="41">
        <f>IF(AND(N230&lt;&gt;"",N231&lt;&gt;""),CONCATENATE(VLOOKUP(N230,'[1]zawodnicy'!$A:$E,1,FALSE)," ",VLOOKUP(N230,'[1]zawodnicy'!$A:$E,2,FALSE)," ",VLOOKUP(N230,'[1]zawodnicy'!$A:$E,3,FALSE)," - ",VLOOKUP(N230,'[1]zawodnicy'!$A:$E,4,FALSE)),"")</f>
      </c>
      <c r="V229" s="42"/>
      <c r="W229" s="43"/>
      <c r="X229" s="135"/>
      <c r="Y229" s="136" t="str">
        <f>IF(SUM(AO234:AP234)=0,"",AO234&amp;":"&amp;AP234)</f>
        <v>20:22</v>
      </c>
      <c r="Z229" s="137" t="str">
        <f>IF(SUM(AO232:AP232)=0,"",AO232&amp;":"&amp;AP232)</f>
        <v>11:21</v>
      </c>
      <c r="AA229" s="138" t="str">
        <f>IF(SUM(AY232:BB232)=0,"",BE232&amp;":"&amp;BF232)</f>
        <v>117:121</v>
      </c>
      <c r="AB229" s="139" t="str">
        <f>IF(SUM(AY232:BB232)=0,"",BG232&amp;":"&amp;BH232)</f>
        <v>4:2</v>
      </c>
      <c r="AC229" s="139" t="str">
        <f>IF(SUM(AY232:BB232)=0,"",BI232&amp;":"&amp;BJ232)</f>
        <v>2:0</v>
      </c>
      <c r="AD229" s="140">
        <f>IF(SUM(BI232:BI234)&gt;0,BK232,"")</f>
        <v>1</v>
      </c>
      <c r="AE229" s="2"/>
      <c r="AF229" s="13"/>
      <c r="AG229" s="13"/>
      <c r="AH229" s="15"/>
      <c r="AI229" s="36" t="s">
        <v>8</v>
      </c>
      <c r="AJ229" s="36"/>
      <c r="AK229" s="36"/>
      <c r="AL229" s="36"/>
      <c r="AM229" s="36"/>
      <c r="AN229" s="36"/>
      <c r="AO229" s="36" t="s">
        <v>9</v>
      </c>
      <c r="AP229" s="36"/>
      <c r="AQ229" s="36"/>
      <c r="AR229" s="36"/>
      <c r="AS229" s="36"/>
      <c r="AT229" s="36"/>
    </row>
    <row r="230" spans="9:60" ht="11.25" customHeight="1" hidden="1">
      <c r="I230" s="2" t="str">
        <f>"1"&amp;O228&amp;N229</f>
        <v>16pojedyncza chłopców</v>
      </c>
      <c r="J230" s="11" t="str">
        <f>IF(AD229="","",IF(AD229=1,N230,IF(AD232=1,N233,IF(AD235=1,N236,""))))</f>
        <v>P4611</v>
      </c>
      <c r="K230" s="11">
        <f>IF(AD229="","",IF(AD229=1,N231,IF(AD232=1,N234,IF(AD235=1,N237,""))))</f>
        <v>0</v>
      </c>
      <c r="L230" s="11"/>
      <c r="N230" s="49" t="s">
        <v>79</v>
      </c>
      <c r="O230" s="50">
        <f>IF(O228&gt;0,(O228&amp;1)*1,"")</f>
        <v>61</v>
      </c>
      <c r="Q230" s="38"/>
      <c r="R230" s="38"/>
      <c r="S230" s="39"/>
      <c r="T230" s="40"/>
      <c r="U230" s="51" t="str">
        <f>IF(AND(N230&lt;&gt;"",N231=""),CONCATENATE(VLOOKUP(N230,'[1]zawodnicy'!$A:$E,1,FALSE)," ",VLOOKUP(N230,'[1]zawodnicy'!$A:$E,2,FALSE)," ",VLOOKUP(N230,'[1]zawodnicy'!$A:$E,3,FALSE)," - ",VLOOKUP(N230,'[1]zawodnicy'!$A:$E,4,FALSE)),"")</f>
        <v>P4611 Dorian PASTERNAK - UKSOSIR Badminton Sławno</v>
      </c>
      <c r="V230" s="52"/>
      <c r="W230" s="53"/>
      <c r="X230" s="44"/>
      <c r="Y230" s="45" t="str">
        <f>IF(SUM(AQ234:AR234)=0,"",AQ234&amp;":"&amp;AR234)</f>
        <v>21:19</v>
      </c>
      <c r="Z230" s="94" t="str">
        <f>IF(SUM(AQ232:AR232)=0,"",AQ232&amp;":"&amp;AR232)</f>
        <v>22:20</v>
      </c>
      <c r="AA230" s="141"/>
      <c r="AB230" s="47"/>
      <c r="AC230" s="47"/>
      <c r="AD230" s="48"/>
      <c r="AE230" s="2"/>
      <c r="AF230" s="13"/>
      <c r="AG230" s="13"/>
      <c r="AH230" s="15"/>
      <c r="BE230" s="21">
        <f>SUM(BE232:BE234)</f>
        <v>313</v>
      </c>
      <c r="BF230" s="21">
        <f>SUM(BF232:BF234)</f>
        <v>313</v>
      </c>
      <c r="BG230" s="21">
        <f>SUM(BG232:BG234)</f>
        <v>8</v>
      </c>
      <c r="BH230" s="21">
        <f>SUM(BH232:BH234)</f>
        <v>8</v>
      </c>
    </row>
    <row r="231" spans="10:64" ht="11.25" customHeight="1" hidden="1">
      <c r="J231" s="11"/>
      <c r="K231" s="54"/>
      <c r="L231" s="54"/>
      <c r="N231" s="55"/>
      <c r="O231" s="54"/>
      <c r="P231" s="54"/>
      <c r="Q231" s="38"/>
      <c r="R231" s="38"/>
      <c r="S231" s="39"/>
      <c r="T231" s="56"/>
      <c r="U231" s="57">
        <f>IF(N231&lt;&gt;"",CONCATENATE(VLOOKUP(N231,'[1]zawodnicy'!$A:$E,1,FALSE)," ",VLOOKUP(N231,'[1]zawodnicy'!$A:$E,2,FALSE)," ",VLOOKUP(N231,'[1]zawodnicy'!$A:$E,3,FALSE)," - ",VLOOKUP(N231,'[1]zawodnicy'!$A:$E,4,FALSE)),"")</f>
      </c>
      <c r="V231" s="58"/>
      <c r="W231" s="59"/>
      <c r="X231" s="44"/>
      <c r="Y231" s="60" t="str">
        <f>IF(SUM(AS234:AT234)=0,"",AS234&amp;":"&amp;AT234)</f>
        <v>21:19</v>
      </c>
      <c r="Z231" s="104" t="str">
        <f>IF(SUM(AS232:AT232)=0,"",AS232&amp;":"&amp;AT232)</f>
        <v>22:20</v>
      </c>
      <c r="AA231" s="142"/>
      <c r="AB231" s="143"/>
      <c r="AC231" s="143"/>
      <c r="AD231" s="144"/>
      <c r="AE231" s="2"/>
      <c r="AF231" s="13"/>
      <c r="AG231" s="13"/>
      <c r="AH231" s="15"/>
      <c r="AI231" s="145" t="s">
        <v>13</v>
      </c>
      <c r="AJ231" s="146"/>
      <c r="AK231" s="65" t="s">
        <v>14</v>
      </c>
      <c r="AL231" s="146"/>
      <c r="AM231" s="65" t="s">
        <v>15</v>
      </c>
      <c r="AN231" s="147"/>
      <c r="AO231" s="145" t="s">
        <v>13</v>
      </c>
      <c r="AP231" s="146"/>
      <c r="AQ231" s="65" t="s">
        <v>14</v>
      </c>
      <c r="AR231" s="146"/>
      <c r="AS231" s="65" t="s">
        <v>15</v>
      </c>
      <c r="AT231" s="146"/>
      <c r="AU231" s="13"/>
      <c r="AV231" s="13"/>
      <c r="AW231" s="145">
        <v>1</v>
      </c>
      <c r="AX231" s="146"/>
      <c r="AY231" s="65">
        <v>2</v>
      </c>
      <c r="AZ231" s="146"/>
      <c r="BA231" s="65">
        <v>3</v>
      </c>
      <c r="BB231" s="147"/>
      <c r="BE231" s="145" t="s">
        <v>4</v>
      </c>
      <c r="BF231" s="147"/>
      <c r="BG231" s="145" t="s">
        <v>5</v>
      </c>
      <c r="BH231" s="147"/>
      <c r="BI231" s="145" t="s">
        <v>6</v>
      </c>
      <c r="BJ231" s="147"/>
      <c r="BK231" s="66" t="s">
        <v>7</v>
      </c>
      <c r="BL231" s="22">
        <f>SUM(BL232:BL234)</f>
        <v>0</v>
      </c>
    </row>
    <row r="232" spans="1:64" ht="11.25" customHeight="1" hidden="1">
      <c r="A232" s="21">
        <f>S232</f>
        <v>16</v>
      </c>
      <c r="B232" s="2" t="str">
        <f>IF(N230="","",N230)</f>
        <v>P4611</v>
      </c>
      <c r="C232" s="2">
        <f>IF(N231="","",N231)</f>
      </c>
      <c r="D232" s="2" t="str">
        <f>IF(N236="","",N236)</f>
        <v>S4592</v>
      </c>
      <c r="E232" s="2">
        <f>IF(N237="","",N237)</f>
      </c>
      <c r="I232" s="2" t="str">
        <f>"2"&amp;O228&amp;N229</f>
        <v>26pojedyncza chłopców</v>
      </c>
      <c r="J232" s="11" t="str">
        <f>IF(AD232="","",IF(AD229=2,N230,IF(AD232=2,N233,IF(AD235=2,N236,""))))</f>
        <v>K4690</v>
      </c>
      <c r="K232" s="11">
        <f>IF(AD232="","",IF(AD229=2,N231,IF(AD232=2,N234,IF(AD235=2,N237,""))))</f>
        <v>0</v>
      </c>
      <c r="M232" s="67" t="str">
        <f>N229</f>
        <v>pojedyncza chłopców</v>
      </c>
      <c r="O232" s="54"/>
      <c r="P232" s="54"/>
      <c r="Q232" s="68">
        <f>IF(AU232&gt;0,"",IF(A232=0,"",IF(VLOOKUP(A232,'[1]plan gier'!A:S,19,FALSE)="","",VLOOKUP(A232,'[1]plan gier'!A:S,19,FALSE))))</f>
      </c>
      <c r="R232" s="69" t="s">
        <v>16</v>
      </c>
      <c r="S232" s="148">
        <v>16</v>
      </c>
      <c r="T232" s="71">
        <v>2</v>
      </c>
      <c r="U232" s="51">
        <f>IF(AND(N233&lt;&gt;"",N234&lt;&gt;""),CONCATENATE(VLOOKUP(N233,'[1]zawodnicy'!$A:$E,1,FALSE)," ",VLOOKUP(N233,'[1]zawodnicy'!$A:$E,2,FALSE)," ",VLOOKUP(N233,'[1]zawodnicy'!$A:$E,3,FALSE)," - ",VLOOKUP(N233,'[1]zawodnicy'!$A:$E,4,FALSE)),"")</f>
      </c>
      <c r="V232" s="52"/>
      <c r="W232" s="53"/>
      <c r="X232" s="72" t="str">
        <f>IF(SUM(AO234:AP234)=0,"",AP234&amp;":"&amp;AO234)</f>
        <v>22:20</v>
      </c>
      <c r="Y232" s="108"/>
      <c r="Z232" s="75" t="str">
        <f>IF(SUM(AO233:AP233)=0,"",AO233&amp;":"&amp;AP233)</f>
        <v>21:18</v>
      </c>
      <c r="AA232" s="149" t="str">
        <f>IF(SUM(AW233:AX233,BA233:BB233)=0,"",BE233&amp;":"&amp;BF233)</f>
        <v>102:95</v>
      </c>
      <c r="AB232" s="76" t="str">
        <f>IF(SUM(AW233:AX233,BA233:BB233)=0,"",BG233&amp;":"&amp;BH233)</f>
        <v>3:2</v>
      </c>
      <c r="AC232" s="76" t="str">
        <f>IF(SUM(AW233:AX233,BA233:BB233)=0,"",BI233&amp;":"&amp;BJ233)</f>
        <v>1:1</v>
      </c>
      <c r="AD232" s="77">
        <f>IF(SUM(BI232:BI234)&gt;0,BK233,"")</f>
        <v>2</v>
      </c>
      <c r="AE232" s="2"/>
      <c r="AF232" s="13"/>
      <c r="AG232" s="13"/>
      <c r="AH232" s="69" t="s">
        <v>16</v>
      </c>
      <c r="AI232" s="80">
        <f>IF(ISBLANK(S232),"",VLOOKUP(S232,'[1]plan gier'!$X:$AN,12,FALSE))</f>
        <v>11</v>
      </c>
      <c r="AJ232" s="81">
        <f>IF(ISBLANK(S232),"",VLOOKUP(S232,'[1]plan gier'!$X:$AN,13,FALSE))</f>
        <v>21</v>
      </c>
      <c r="AK232" s="81">
        <f>IF(ISBLANK(S232),"",VLOOKUP(S232,'[1]plan gier'!$X:$AN,14,FALSE))</f>
        <v>22</v>
      </c>
      <c r="AL232" s="81">
        <f>IF(ISBLANK(S232),"",VLOOKUP(S232,'[1]plan gier'!$X:$AN,15,FALSE))</f>
        <v>20</v>
      </c>
      <c r="AM232" s="81">
        <f>IF(ISBLANK(S232),"",VLOOKUP(S232,'[1]plan gier'!$X:$AN,16,FALSE))</f>
        <v>22</v>
      </c>
      <c r="AN232" s="81">
        <f>IF(ISBLANK(S232),"",VLOOKUP(S232,'[1]plan gier'!$X:$AN,17,FALSE))</f>
        <v>20</v>
      </c>
      <c r="AO232" s="150">
        <f aca="true" t="shared" si="28" ref="AO232:AT234">IF(AI232="",0,AI232)</f>
        <v>11</v>
      </c>
      <c r="AP232" s="79">
        <f t="shared" si="28"/>
        <v>21</v>
      </c>
      <c r="AQ232" s="151">
        <f t="shared" si="28"/>
        <v>22</v>
      </c>
      <c r="AR232" s="79">
        <f t="shared" si="28"/>
        <v>20</v>
      </c>
      <c r="AS232" s="151">
        <f t="shared" si="28"/>
        <v>22</v>
      </c>
      <c r="AT232" s="79">
        <f t="shared" si="28"/>
        <v>20</v>
      </c>
      <c r="AU232" s="152">
        <f>SUM(AO232:AT232)</f>
        <v>116</v>
      </c>
      <c r="AV232" s="14">
        <v>1</v>
      </c>
      <c r="AW232" s="153"/>
      <c r="AX232" s="154"/>
      <c r="AY232" s="81">
        <f>IF(AI234&gt;AJ234,1,0)+IF(AK234&gt;AL234,1,0)+IF(AM234&gt;AN234,1,0)</f>
        <v>2</v>
      </c>
      <c r="AZ232" s="81">
        <f>AW233</f>
        <v>1</v>
      </c>
      <c r="BA232" s="81">
        <f>IF(AI232&gt;AJ232,1,0)+IF(AK232&gt;AL232,1,0)+IF(AM232&gt;AN232,1,0)</f>
        <v>2</v>
      </c>
      <c r="BB232" s="82">
        <f>AW234</f>
        <v>1</v>
      </c>
      <c r="BE232" s="80">
        <f>AO232+AQ232+AS232+AO234+AQ234+AS234</f>
        <v>117</v>
      </c>
      <c r="BF232" s="82">
        <f>AP232+AR232+AT232+AP234+AR234+AT234</f>
        <v>121</v>
      </c>
      <c r="BG232" s="80">
        <f>AY232+BA232</f>
        <v>4</v>
      </c>
      <c r="BH232" s="82">
        <f>AZ232+BB232</f>
        <v>2</v>
      </c>
      <c r="BI232" s="80">
        <f>IF(AY232&gt;AZ232,1,0)+IF(BA232&gt;BB232,1,0)</f>
        <v>2</v>
      </c>
      <c r="BJ232" s="87">
        <f>IF(AZ232&gt;AY232,1,0)+IF(BB232&gt;BA232,1,0)</f>
        <v>0</v>
      </c>
      <c r="BK232" s="155">
        <f>IF(BI232+BJ232=0,"",IF(BL232=MAX(BL232:BL234),1,IF(BL232=MIN(BL232:BL234),3,2)))</f>
        <v>1</v>
      </c>
      <c r="BL232" s="22">
        <f>IF(BI232+BJ232&lt;&gt;0,BI232-BJ232+(BG232-BH232)/100+(BE232-BF232)/10000,-2)</f>
        <v>2.0196</v>
      </c>
    </row>
    <row r="233" spans="1:64" ht="11.25" customHeight="1" hidden="1">
      <c r="A233" s="21">
        <f>S233</f>
        <v>41</v>
      </c>
      <c r="B233" s="2" t="str">
        <f>IF(N233="","",N233)</f>
        <v>K4690</v>
      </c>
      <c r="C233" s="2">
        <f>IF(N234="","",N234)</f>
      </c>
      <c r="D233" s="2" t="str">
        <f>IF(N236="","",N236)</f>
        <v>S4592</v>
      </c>
      <c r="E233" s="2">
        <f>IF(N237="","",N237)</f>
      </c>
      <c r="J233" s="11"/>
      <c r="K233" s="21"/>
      <c r="M233" s="67" t="str">
        <f>N229</f>
        <v>pojedyncza chłopców</v>
      </c>
      <c r="N233" s="49" t="s">
        <v>80</v>
      </c>
      <c r="O233" s="50">
        <f>IF(O228&gt;0,(O228&amp;2)*1,"")</f>
        <v>62</v>
      </c>
      <c r="Q233" s="68">
        <f>IF(AU233&gt;0,"",IF(A233=0,"",IF(VLOOKUP(A233,'[1]plan gier'!A:S,19,FALSE)="","",VLOOKUP(A233,'[1]plan gier'!A:S,19,FALSE))))</f>
      </c>
      <c r="R233" s="69" t="s">
        <v>20</v>
      </c>
      <c r="S233" s="148">
        <v>41</v>
      </c>
      <c r="T233" s="40"/>
      <c r="U233" s="51" t="str">
        <f>IF(AND(N233&lt;&gt;"",N234=""),CONCATENATE(VLOOKUP(N233,'[1]zawodnicy'!$A:$E,1,FALSE)," ",VLOOKUP(N233,'[1]zawodnicy'!$A:$E,2,FALSE)," ",VLOOKUP(N233,'[1]zawodnicy'!$A:$E,3,FALSE)," - ",VLOOKUP(N233,'[1]zawodnicy'!$A:$E,4,FALSE)),"")</f>
        <v>K4690 Jakub KROK - UKS Kometa Sianów</v>
      </c>
      <c r="V233" s="52"/>
      <c r="W233" s="53"/>
      <c r="X233" s="92" t="str">
        <f>IF(SUM(AQ234:AR234)=0,"",AR234&amp;":"&amp;AQ234)</f>
        <v>19:21</v>
      </c>
      <c r="Y233" s="118"/>
      <c r="Z233" s="94" t="str">
        <f>IF(SUM(AQ233:AR233)=0,"",AQ233&amp;":"&amp;AR233)</f>
        <v>21:15</v>
      </c>
      <c r="AA233" s="141"/>
      <c r="AB233" s="47"/>
      <c r="AC233" s="47"/>
      <c r="AD233" s="48"/>
      <c r="AE233" s="2"/>
      <c r="AF233" s="13"/>
      <c r="AG233" s="13"/>
      <c r="AH233" s="69" t="s">
        <v>20</v>
      </c>
      <c r="AI233" s="95">
        <f>IF(ISBLANK(S233),"",VLOOKUP(S233,'[1]plan gier'!$X:$AN,12,FALSE))</f>
        <v>21</v>
      </c>
      <c r="AJ233" s="96">
        <f>IF(ISBLANK(S233),"",VLOOKUP(S233,'[1]plan gier'!$X:$AN,13,FALSE))</f>
        <v>18</v>
      </c>
      <c r="AK233" s="96">
        <f>IF(ISBLANK(S233),"",VLOOKUP(S233,'[1]plan gier'!$X:$AN,14,FALSE))</f>
        <v>21</v>
      </c>
      <c r="AL233" s="96">
        <f>IF(ISBLANK(S233),"",VLOOKUP(S233,'[1]plan gier'!$X:$AN,15,FALSE))</f>
        <v>15</v>
      </c>
      <c r="AM233" s="96">
        <f>IF(ISBLANK(S233),"",VLOOKUP(S233,'[1]plan gier'!$X:$AN,16,FALSE))</f>
        <v>0</v>
      </c>
      <c r="AN233" s="96">
        <f>IF(ISBLANK(S233),"",VLOOKUP(S233,'[1]plan gier'!$X:$AN,17,FALSE))</f>
        <v>0</v>
      </c>
      <c r="AO233" s="156">
        <f t="shared" si="28"/>
        <v>21</v>
      </c>
      <c r="AP233" s="96">
        <f t="shared" si="28"/>
        <v>18</v>
      </c>
      <c r="AQ233" s="157">
        <f t="shared" si="28"/>
        <v>21</v>
      </c>
      <c r="AR233" s="96">
        <f t="shared" si="28"/>
        <v>15</v>
      </c>
      <c r="AS233" s="157">
        <f t="shared" si="28"/>
        <v>0</v>
      </c>
      <c r="AT233" s="96">
        <f t="shared" si="28"/>
        <v>0</v>
      </c>
      <c r="AU233" s="152">
        <f>SUM(AO233:AT233)</f>
        <v>75</v>
      </c>
      <c r="AV233" s="14">
        <v>2</v>
      </c>
      <c r="AW233" s="95">
        <f>IF(AI234&lt;AJ234,1,0)+IF(AK234&lt;AL234,1,0)+IF(AM234&lt;AN234,1,0)</f>
        <v>1</v>
      </c>
      <c r="AX233" s="96">
        <f>AY232</f>
        <v>2</v>
      </c>
      <c r="AY233" s="158"/>
      <c r="AZ233" s="159"/>
      <c r="BA233" s="96">
        <f>IF(AI233&gt;AJ233,1,0)+IF(AK233&gt;AL233,1,0)+IF(AM233&gt;AN233,1,0)</f>
        <v>2</v>
      </c>
      <c r="BB233" s="97">
        <f>AY234</f>
        <v>0</v>
      </c>
      <c r="BE233" s="95">
        <f>AO233+AQ233+AS233+AP234+AR234+AT234</f>
        <v>102</v>
      </c>
      <c r="BF233" s="97">
        <f>AP233+AR233+AT233+AO234+AQ234+AS234</f>
        <v>95</v>
      </c>
      <c r="BG233" s="95">
        <f>AW233+BA233</f>
        <v>3</v>
      </c>
      <c r="BH233" s="97">
        <f>AX233+BB233</f>
        <v>2</v>
      </c>
      <c r="BI233" s="95">
        <f>IF(AW233&gt;AX233,1,0)+IF(BA233&gt;BB233,1,0)</f>
        <v>1</v>
      </c>
      <c r="BJ233" s="101">
        <f>IF(AX233&gt;AW233,1,0)+IF(BB233&gt;BA233,1,0)</f>
        <v>1</v>
      </c>
      <c r="BK233" s="102">
        <f>IF(BI233+BJ233=0,"",IF(BL233=MAX(BL232:BL234),1,IF(BL233=MIN(BL232:BL234),3,2)))</f>
        <v>2</v>
      </c>
      <c r="BL233" s="22">
        <f>IF(BI233+BJ233&lt;&gt;0,BI233-BJ233+(BG233-BH233)/100+(BE233-BF233)/10000,-2)</f>
        <v>0.0107</v>
      </c>
    </row>
    <row r="234" spans="1:64" ht="11.25" customHeight="1" hidden="1">
      <c r="A234" s="21">
        <f>S234</f>
        <v>73</v>
      </c>
      <c r="B234" s="2" t="str">
        <f>IF(N230="","",N230)</f>
        <v>P4611</v>
      </c>
      <c r="C234" s="2">
        <f>IF(N231="","",N231)</f>
      </c>
      <c r="D234" s="2" t="str">
        <f>IF(N233="","",N233)</f>
        <v>K4690</v>
      </c>
      <c r="E234" s="2">
        <f>IF(N234="","",N234)</f>
      </c>
      <c r="I234" s="2" t="str">
        <f>"3"&amp;O228&amp;N229</f>
        <v>36pojedyncza chłopców</v>
      </c>
      <c r="J234" s="11" t="str">
        <f>IF(AD235="","",IF(AD229=3,N230,IF(AD232=3,N233,IF(AD235=3,N236,""))))</f>
        <v>S4592</v>
      </c>
      <c r="K234" s="11">
        <f>IF(AD235="","",IF(AD229=3,N231,IF(AD232=3,N234,IF(AD235=3,N237,""))))</f>
        <v>0</v>
      </c>
      <c r="M234" s="67" t="str">
        <f>N229</f>
        <v>pojedyncza chłopców</v>
      </c>
      <c r="N234" s="55"/>
      <c r="O234" s="54"/>
      <c r="P234" s="54"/>
      <c r="Q234" s="68">
        <f>IF(AU234&gt;0,"",IF(A234=0,"",IF(VLOOKUP(A234,'[1]plan gier'!A:S,19,FALSE)="","",VLOOKUP(A234,'[1]plan gier'!A:S,19,FALSE))))</f>
      </c>
      <c r="R234" s="160" t="s">
        <v>23</v>
      </c>
      <c r="S234" s="148">
        <v>73</v>
      </c>
      <c r="T234" s="56"/>
      <c r="U234" s="57">
        <f>IF(N234&lt;&gt;"",CONCATENATE(VLOOKUP(N234,'[1]zawodnicy'!$A:$E,1,FALSE)," ",VLOOKUP(N234,'[1]zawodnicy'!$A:$E,2,FALSE)," ",VLOOKUP(N234,'[1]zawodnicy'!$A:$E,3,FALSE)," - ",VLOOKUP(N234,'[1]zawodnicy'!$A:$E,4,FALSE)),"")</f>
      </c>
      <c r="V234" s="58"/>
      <c r="W234" s="59"/>
      <c r="X234" s="103" t="str">
        <f>IF(SUM(AS234:AT234)=0,"",AT234&amp;":"&amp;AS234)</f>
        <v>19:21</v>
      </c>
      <c r="Y234" s="118"/>
      <c r="Z234" s="104">
        <f>IF(SUM(AS233:AT233)=0,"",AS233&amp;":"&amp;AT233)</f>
      </c>
      <c r="AA234" s="142"/>
      <c r="AB234" s="143"/>
      <c r="AC234" s="143"/>
      <c r="AD234" s="144"/>
      <c r="AE234" s="2"/>
      <c r="AF234" s="13"/>
      <c r="AG234" s="13"/>
      <c r="AH234" s="160" t="s">
        <v>23</v>
      </c>
      <c r="AI234" s="114">
        <f>IF(ISBLANK(S234),"",VLOOKUP(S234,'[1]plan gier'!$X:$AN,12,FALSE))</f>
        <v>20</v>
      </c>
      <c r="AJ234" s="111">
        <f>IF(ISBLANK(S234),"",VLOOKUP(S234,'[1]plan gier'!$X:$AN,13,FALSE))</f>
        <v>22</v>
      </c>
      <c r="AK234" s="111">
        <f>IF(ISBLANK(S234),"",VLOOKUP(S234,'[1]plan gier'!$X:$AN,14,FALSE))</f>
        <v>21</v>
      </c>
      <c r="AL234" s="111">
        <f>IF(ISBLANK(S234),"",VLOOKUP(S234,'[1]plan gier'!$X:$AN,15,FALSE))</f>
        <v>19</v>
      </c>
      <c r="AM234" s="111">
        <f>IF(ISBLANK(S234),"",VLOOKUP(S234,'[1]plan gier'!$X:$AN,16,FALSE))</f>
        <v>21</v>
      </c>
      <c r="AN234" s="111">
        <f>IF(ISBLANK(S234),"",VLOOKUP(S234,'[1]plan gier'!$X:$AN,17,FALSE))</f>
        <v>19</v>
      </c>
      <c r="AO234" s="161">
        <f t="shared" si="28"/>
        <v>20</v>
      </c>
      <c r="AP234" s="111">
        <f t="shared" si="28"/>
        <v>22</v>
      </c>
      <c r="AQ234" s="162">
        <f t="shared" si="28"/>
        <v>21</v>
      </c>
      <c r="AR234" s="111">
        <f t="shared" si="28"/>
        <v>19</v>
      </c>
      <c r="AS234" s="162">
        <f t="shared" si="28"/>
        <v>21</v>
      </c>
      <c r="AT234" s="111">
        <f t="shared" si="28"/>
        <v>19</v>
      </c>
      <c r="AU234" s="152">
        <f>SUM(AO234:AT234)</f>
        <v>122</v>
      </c>
      <c r="AV234" s="14">
        <v>3</v>
      </c>
      <c r="AW234" s="114">
        <f>IF(AI232&lt;AJ232,1,0)+IF(AK232&lt;AL232,1,0)+IF(AM232&lt;AN232,1,0)</f>
        <v>1</v>
      </c>
      <c r="AX234" s="111">
        <f>BA232</f>
        <v>2</v>
      </c>
      <c r="AY234" s="111">
        <f>IF(AI233&lt;AJ233,1,0)+IF(AK233&lt;AL233,1,0)+IF(AM233&lt;AN233,1,0)</f>
        <v>0</v>
      </c>
      <c r="AZ234" s="111">
        <f>BA233</f>
        <v>2</v>
      </c>
      <c r="BA234" s="163"/>
      <c r="BB234" s="164"/>
      <c r="BE234" s="114">
        <f>AP232+AR232+AT232+AP233+AR233+AT233</f>
        <v>94</v>
      </c>
      <c r="BF234" s="116">
        <f>AO232+AQ232+AS232+AO233+AQ233+AS233</f>
        <v>97</v>
      </c>
      <c r="BG234" s="114">
        <f>AW234+AY234</f>
        <v>1</v>
      </c>
      <c r="BH234" s="116">
        <f>AX234+AZ234</f>
        <v>4</v>
      </c>
      <c r="BI234" s="114">
        <f>IF(AW234&gt;AX234,1,0)+IF(AY234&gt;AZ234,1,0)</f>
        <v>0</v>
      </c>
      <c r="BJ234" s="115">
        <f>IF(AX234&gt;AW234,1,0)+IF(AZ234&gt;AY234,1,0)</f>
        <v>2</v>
      </c>
      <c r="BK234" s="117">
        <f>IF(BI234+BJ234=0,"",IF(BL234=MAX(BL232:BL234),1,IF(BL234=MIN(BL232:BL234),3,2)))</f>
        <v>3</v>
      </c>
      <c r="BL234" s="22">
        <f>IF(BI234+BJ234&lt;&gt;0,BI234-BJ234+(BG234-BH234)/100+(BE234-BF234)/10000,-2)</f>
        <v>-2.0303</v>
      </c>
    </row>
    <row r="235" spans="1:60" ht="11.25" customHeight="1" hidden="1">
      <c r="A235" s="2"/>
      <c r="J235" s="54"/>
      <c r="K235" s="54"/>
      <c r="L235" s="54"/>
      <c r="O235" s="54"/>
      <c r="P235" s="54"/>
      <c r="Q235" s="2"/>
      <c r="R235" s="2"/>
      <c r="S235" s="2"/>
      <c r="T235" s="71">
        <v>3</v>
      </c>
      <c r="U235" s="51">
        <f>IF(AND(N236&lt;&gt;"",N237&lt;&gt;""),CONCATENATE(VLOOKUP(N236,'[1]zawodnicy'!$A:$E,1,FALSE)," ",VLOOKUP(N236,'[1]zawodnicy'!$A:$E,2,FALSE)," ",VLOOKUP(N236,'[1]zawodnicy'!$A:$E,3,FALSE)," - ",VLOOKUP(N236,'[1]zawodnicy'!$A:$E,4,FALSE)),"")</f>
      </c>
      <c r="V235" s="52"/>
      <c r="W235" s="53"/>
      <c r="X235" s="72" t="str">
        <f>IF(SUM(AO232:AP232)=0,"",AP232&amp;":"&amp;AO232)</f>
        <v>21:11</v>
      </c>
      <c r="Y235" s="74" t="str">
        <f>IF(SUM(AO233:AP233)=0,"",AP233&amp;":"&amp;AO233)</f>
        <v>18:21</v>
      </c>
      <c r="Z235" s="165"/>
      <c r="AA235" s="149" t="str">
        <f>IF(SUM(AW234:AZ234)=0,"",BE234&amp;":"&amp;BF234)</f>
        <v>94:97</v>
      </c>
      <c r="AB235" s="76" t="str">
        <f>IF(SUM(AW234:AZ234)=0,"",BG234&amp;":"&amp;BH234)</f>
        <v>1:4</v>
      </c>
      <c r="AC235" s="76" t="str">
        <f>IF(SUM(AW234:AZ234)=0,"",BI234&amp;":"&amp;BJ234)</f>
        <v>0:2</v>
      </c>
      <c r="AD235" s="77">
        <f>IF(SUM(BI232:BI234)&gt;0,BK234,"")</f>
        <v>3</v>
      </c>
      <c r="AE235" s="2"/>
      <c r="AF235" s="13"/>
      <c r="AG235" s="13"/>
      <c r="BE235" s="21">
        <f>SUM(BE232:BE234)</f>
        <v>313</v>
      </c>
      <c r="BF235" s="21">
        <f>SUM(BF232:BF234)</f>
        <v>313</v>
      </c>
      <c r="BG235" s="21">
        <f>SUM(BG232:BG234)</f>
        <v>8</v>
      </c>
      <c r="BH235" s="21">
        <f>SUM(BH232:BH234)</f>
        <v>8</v>
      </c>
    </row>
    <row r="236" spans="1:64" ht="11.25" customHeight="1" hidden="1">
      <c r="A236" s="21"/>
      <c r="J236" s="21"/>
      <c r="K236" s="21"/>
      <c r="L236" s="21"/>
      <c r="N236" s="49" t="s">
        <v>81</v>
      </c>
      <c r="O236" s="50">
        <f>IF(O228&gt;0,(O228&amp;3)*1,"")</f>
        <v>63</v>
      </c>
      <c r="Q236" s="120"/>
      <c r="R236" s="120"/>
      <c r="S236" s="120"/>
      <c r="T236" s="40"/>
      <c r="U236" s="51" t="str">
        <f>IF(AND(N236&lt;&gt;"",N237=""),CONCATENATE(VLOOKUP(N236,'[1]zawodnicy'!$A:$E,1,FALSE)," ",VLOOKUP(N236,'[1]zawodnicy'!$A:$E,2,FALSE)," ",VLOOKUP(N236,'[1]zawodnicy'!$A:$E,3,FALSE)," - ",VLOOKUP(N236,'[1]zawodnicy'!$A:$E,4,FALSE)),"")</f>
        <v>S4592 Hubert SZNYTER - ZKB Maced Polanów</v>
      </c>
      <c r="V236" s="52"/>
      <c r="W236" s="53"/>
      <c r="X236" s="92" t="str">
        <f>IF(SUM(AQ232:AR232)=0,"",AR232&amp;":"&amp;AQ232)</f>
        <v>20:22</v>
      </c>
      <c r="Y236" s="45" t="str">
        <f>IF(SUM(AQ233:AR233)=0,"",AR233&amp;":"&amp;AQ233)</f>
        <v>15:21</v>
      </c>
      <c r="Z236" s="166"/>
      <c r="AA236" s="141"/>
      <c r="AB236" s="47"/>
      <c r="AC236" s="47"/>
      <c r="AD236" s="48"/>
      <c r="AE236" s="2"/>
      <c r="AF236" s="13"/>
      <c r="AG236" s="13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1.25" customHeight="1" hidden="1">
      <c r="A237" s="2"/>
      <c r="J237" s="54"/>
      <c r="K237" s="54"/>
      <c r="L237" s="54"/>
      <c r="N237" s="55"/>
      <c r="O237" s="54"/>
      <c r="P237" s="54"/>
      <c r="Q237" s="2"/>
      <c r="R237" s="2"/>
      <c r="S237" s="2"/>
      <c r="T237" s="122"/>
      <c r="U237" s="123">
        <f>IF(N237&lt;&gt;"",CONCATENATE(VLOOKUP(N237,'[1]zawodnicy'!$A:$E,1,FALSE)," ",VLOOKUP(N237,'[1]zawodnicy'!$A:$E,2,FALSE)," ",VLOOKUP(N237,'[1]zawodnicy'!$A:$E,3,FALSE)," - ",VLOOKUP(N237,'[1]zawodnicy'!$A:$E,4,FALSE)),"")</f>
      </c>
      <c r="V237" s="124"/>
      <c r="W237" s="125"/>
      <c r="X237" s="126" t="str">
        <f>IF(SUM(AS232:AT232)=0,"",AT232&amp;":"&amp;AS232)</f>
        <v>20:22</v>
      </c>
      <c r="Y237" s="127">
        <f>IF(SUM(AS233:AT233)=0,"",AT233&amp;":"&amp;AS233)</f>
      </c>
      <c r="Z237" s="128"/>
      <c r="AA237" s="167"/>
      <c r="AB237" s="129"/>
      <c r="AC237" s="129"/>
      <c r="AD237" s="130"/>
      <c r="AE237" s="11"/>
      <c r="AF237" s="13"/>
      <c r="AG237" s="13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ht="11.25" customHeight="1" hidden="1"/>
    <row r="239" spans="14:46" ht="11.25" customHeight="1" hidden="1">
      <c r="N239" s="23"/>
      <c r="O239" s="24">
        <v>7</v>
      </c>
      <c r="Q239" s="20" t="str">
        <f>"Grupa "&amp;O239&amp;"."</f>
        <v>Grupa 7.</v>
      </c>
      <c r="R239" s="20"/>
      <c r="S239" s="20"/>
      <c r="T239" s="25" t="s">
        <v>2</v>
      </c>
      <c r="U239" s="26" t="s">
        <v>3</v>
      </c>
      <c r="V239" s="27"/>
      <c r="W239" s="28"/>
      <c r="X239" s="25">
        <v>1</v>
      </c>
      <c r="Y239" s="29">
        <v>2</v>
      </c>
      <c r="Z239" s="30">
        <v>3</v>
      </c>
      <c r="AA239" s="31">
        <v>4</v>
      </c>
      <c r="AB239" s="32" t="s">
        <v>4</v>
      </c>
      <c r="AC239" s="33" t="s">
        <v>5</v>
      </c>
      <c r="AD239" s="34" t="s">
        <v>6</v>
      </c>
      <c r="AE239" s="35" t="s">
        <v>7</v>
      </c>
      <c r="AF239" s="13"/>
      <c r="AG239" s="13"/>
      <c r="AI239" s="36" t="s">
        <v>8</v>
      </c>
      <c r="AJ239" s="36"/>
      <c r="AK239" s="36"/>
      <c r="AL239" s="36"/>
      <c r="AM239" s="36"/>
      <c r="AN239" s="36"/>
      <c r="AO239" s="36" t="s">
        <v>9</v>
      </c>
      <c r="AP239" s="36"/>
      <c r="AQ239" s="36"/>
      <c r="AR239" s="36"/>
      <c r="AS239" s="36"/>
      <c r="AT239" s="36"/>
    </row>
    <row r="240" spans="14:33" ht="11.25" customHeight="1" hidden="1">
      <c r="N240" s="37" t="s">
        <v>61</v>
      </c>
      <c r="Q240" s="38" t="s">
        <v>10</v>
      </c>
      <c r="R240" s="38"/>
      <c r="S240" s="39" t="s">
        <v>11</v>
      </c>
      <c r="T240" s="40">
        <v>1</v>
      </c>
      <c r="U240" s="41">
        <f>IF(AND(N241&lt;&gt;"",N242&lt;&gt;""),CONCATENATE(VLOOKUP(N241,'[1]zawodnicy'!$A:$E,1,FALSE)," ",VLOOKUP(N241,'[1]zawodnicy'!$A:$E,2,FALSE)," ",VLOOKUP(N241,'[1]zawodnicy'!$A:$E,3,FALSE)," - ",VLOOKUP(N241,'[1]zawodnicy'!$A:$E,4,FALSE)),"")</f>
      </c>
      <c r="V240" s="42"/>
      <c r="W240" s="43"/>
      <c r="X240" s="44"/>
      <c r="Y240" s="45" t="str">
        <f>IF(SUM(AO248:AP248)=0,"",AO248&amp;":"&amp;AP248)</f>
        <v>21:7</v>
      </c>
      <c r="Z240" s="45" t="str">
        <f>IF(SUM(AO243:AP243)=0,"",AO243&amp;":"&amp;AP243)</f>
        <v>21:0</v>
      </c>
      <c r="AA240" s="46" t="str">
        <f>IF(SUM(AO245:AP245)=0,"",AO245&amp;":"&amp;AP245)</f>
        <v>21:9</v>
      </c>
      <c r="AB240" s="40" t="str">
        <f>IF(SUM(AY243:BD243)=0,"",BE243&amp;":"&amp;BF243)</f>
        <v>126:23</v>
      </c>
      <c r="AC240" s="47" t="str">
        <f>IF(SUM(AY243:BD243)=0,"",BG243&amp;":"&amp;BH243)</f>
        <v>6:0</v>
      </c>
      <c r="AD240" s="47" t="str">
        <f>IF(SUM(AY243:BD243)=0,"",BI243&amp;":"&amp;BJ243)</f>
        <v>3:0</v>
      </c>
      <c r="AE240" s="48">
        <f>IF(SUM(BI243:BI246)&gt;0,BK243,"")</f>
        <v>1</v>
      </c>
      <c r="AF240" s="13"/>
      <c r="AG240" s="13"/>
    </row>
    <row r="241" spans="8:33" ht="11.25" customHeight="1" hidden="1">
      <c r="H241" s="11"/>
      <c r="I241" s="2" t="str">
        <f>"1"&amp;O239&amp;N240</f>
        <v>17pojedyncza chłopców</v>
      </c>
      <c r="J241" s="11" t="str">
        <f>IF(AE240="","",IF(AE240=1,N241,IF(AE243=1,N244,IF(AE246=1,N247,IF(AE249=1,N250,"")))))</f>
        <v>C4264</v>
      </c>
      <c r="K241" s="11">
        <f>IF(AE240="","",IF(AE240=1,N242,IF(AE243=1,N245,IF(AE246=1,N248,IF(AE249=1,N251,"")))))</f>
        <v>0</v>
      </c>
      <c r="L241" s="11"/>
      <c r="N241" s="49" t="s">
        <v>82</v>
      </c>
      <c r="O241" s="50">
        <f>IF(O239&gt;0,(O239&amp;1)*1,"")</f>
        <v>71</v>
      </c>
      <c r="Q241" s="38"/>
      <c r="R241" s="38"/>
      <c r="S241" s="39"/>
      <c r="T241" s="40"/>
      <c r="U241" s="51" t="str">
        <f>IF(AND(N241&lt;&gt;"",N242=""),CONCATENATE(VLOOKUP(N241,'[1]zawodnicy'!$A:$E,1,FALSE)," ",VLOOKUP(N241,'[1]zawodnicy'!$A:$E,2,FALSE)," ",VLOOKUP(N241,'[1]zawodnicy'!$A:$E,3,FALSE)," - ",VLOOKUP(N241,'[1]zawodnicy'!$A:$E,4,FALSE)),"")</f>
        <v>C4264 Szymon CYBULSKI - MKB Lednik Miastko</v>
      </c>
      <c r="V241" s="52"/>
      <c r="W241" s="53"/>
      <c r="X241" s="44"/>
      <c r="Y241" s="45" t="str">
        <f>IF(SUM(AQ248:AR248)=0,"",AQ248&amp;":"&amp;AR248)</f>
        <v>21:1</v>
      </c>
      <c r="Z241" s="45" t="str">
        <f>IF(SUM(AQ243:AR243)=0,"",AQ243&amp;":"&amp;AR243)</f>
        <v>21:0</v>
      </c>
      <c r="AA241" s="46" t="str">
        <f>IF(SUM(AQ245:AR245)=0,"",AQ245&amp;":"&amp;AR245)</f>
        <v>21:6</v>
      </c>
      <c r="AB241" s="40"/>
      <c r="AC241" s="47"/>
      <c r="AD241" s="47"/>
      <c r="AE241" s="48"/>
      <c r="AF241" s="13"/>
      <c r="AG241" s="13"/>
    </row>
    <row r="242" spans="10:63" ht="11.25" customHeight="1" hidden="1">
      <c r="J242" s="11"/>
      <c r="K242" s="54"/>
      <c r="L242" s="54"/>
      <c r="N242" s="55"/>
      <c r="O242" s="54"/>
      <c r="P242" s="54"/>
      <c r="Q242" s="38"/>
      <c r="R242" s="38"/>
      <c r="S242" s="39"/>
      <c r="T242" s="56"/>
      <c r="U242" s="57">
        <f>IF(N242&lt;&gt;"",CONCATENATE(VLOOKUP(N242,'[1]zawodnicy'!$A:$E,1,FALSE)," ",VLOOKUP(N242,'[1]zawodnicy'!$A:$E,2,FALSE)," ",VLOOKUP(N242,'[1]zawodnicy'!$A:$E,3,FALSE)," - ",VLOOKUP(N242,'[1]zawodnicy'!$A:$E,4,FALSE)),"")</f>
      </c>
      <c r="V242" s="58"/>
      <c r="W242" s="59"/>
      <c r="X242" s="44"/>
      <c r="Y242" s="60">
        <f>IF(SUM(AS248:AT248)=0,"",AS248&amp;":"&amp;AT248)</f>
      </c>
      <c r="Z242" s="60">
        <f>IF(SUM(AS243:AT243)=0,"",AS243&amp;":"&amp;AT243)</f>
      </c>
      <c r="AA242" s="61">
        <f>IF(SUM(AS245:AT245)=0,"",AS245&amp;":"&amp;AT245)</f>
      </c>
      <c r="AB242" s="40"/>
      <c r="AC242" s="47"/>
      <c r="AD242" s="47"/>
      <c r="AE242" s="48"/>
      <c r="AF242" s="13"/>
      <c r="AG242" s="13"/>
      <c r="AI242" s="62" t="s">
        <v>13</v>
      </c>
      <c r="AJ242" s="63"/>
      <c r="AK242" s="63" t="s">
        <v>14</v>
      </c>
      <c r="AL242" s="63"/>
      <c r="AM242" s="63" t="s">
        <v>15</v>
      </c>
      <c r="AN242" s="63"/>
      <c r="AO242" s="62" t="s">
        <v>13</v>
      </c>
      <c r="AP242" s="63"/>
      <c r="AQ242" s="63" t="s">
        <v>14</v>
      </c>
      <c r="AR242" s="63"/>
      <c r="AS242" s="63" t="s">
        <v>15</v>
      </c>
      <c r="AT242" s="64"/>
      <c r="AW242" s="62">
        <v>1</v>
      </c>
      <c r="AX242" s="63"/>
      <c r="AY242" s="63">
        <v>2</v>
      </c>
      <c r="AZ242" s="63"/>
      <c r="BA242" s="63">
        <v>3</v>
      </c>
      <c r="BB242" s="63"/>
      <c r="BC242" s="63">
        <v>4</v>
      </c>
      <c r="BD242" s="64"/>
      <c r="BE242" s="62" t="s">
        <v>4</v>
      </c>
      <c r="BF242" s="64"/>
      <c r="BG242" s="62" t="s">
        <v>5</v>
      </c>
      <c r="BH242" s="64"/>
      <c r="BI242" s="62" t="s">
        <v>6</v>
      </c>
      <c r="BJ242" s="65"/>
      <c r="BK242" s="66" t="s">
        <v>7</v>
      </c>
    </row>
    <row r="243" spans="1:64" ht="11.25" customHeight="1" hidden="1">
      <c r="A243" s="21">
        <f aca="true" t="shared" si="29" ref="A243:A248">S243</f>
        <v>17</v>
      </c>
      <c r="B243" s="21" t="str">
        <f>IF(N241="","",N241)</f>
        <v>C4264</v>
      </c>
      <c r="C243" s="21">
        <f>IF(N242="","",N242)</f>
      </c>
      <c r="D243" s="21" t="str">
        <f>IF(N247="","",N247)</f>
        <v>S5627</v>
      </c>
      <c r="E243" s="21">
        <f>IF(N248="","",N248)</f>
      </c>
      <c r="H243" s="11"/>
      <c r="I243" s="2" t="str">
        <f>"2"&amp;O239&amp;N240</f>
        <v>27pojedyncza chłopców</v>
      </c>
      <c r="J243" s="11" t="str">
        <f>IF(AE243="","",IF(AE240=2,N241,IF(AE243=2,N244,IF(AE246=2,N247,IF(AE249=2,N250,"")))))</f>
        <v>P5370</v>
      </c>
      <c r="K243" s="11">
        <f>IF(AE243="","",IF(AE240=2,N242,IF(AE243=2,N245,IF(AE246=2,N248,IF(AE249=2,N251,"")))))</f>
        <v>0</v>
      </c>
      <c r="L243" s="11"/>
      <c r="M243" s="67" t="str">
        <f>N240</f>
        <v>pojedyncza chłopców</v>
      </c>
      <c r="O243" s="54"/>
      <c r="P243" s="54"/>
      <c r="Q243" s="68">
        <f>IF(AU243&gt;0,"",IF(A243=0,"",IF(VLOOKUP(A243,'[1]plan gier'!A:S,19,FALSE)="","",VLOOKUP(A243,'[1]plan gier'!A:S,19,FALSE))))</f>
      </c>
      <c r="R243" s="69" t="s">
        <v>16</v>
      </c>
      <c r="S243" s="70">
        <v>17</v>
      </c>
      <c r="T243" s="71">
        <v>2</v>
      </c>
      <c r="U243" s="51">
        <f>IF(AND(N244&lt;&gt;"",N245&lt;&gt;""),CONCATENATE(VLOOKUP(N244,'[1]zawodnicy'!$A:$E,1,FALSE)," ",VLOOKUP(N244,'[1]zawodnicy'!$A:$E,2,FALSE)," ",VLOOKUP(N244,'[1]zawodnicy'!$A:$E,3,FALSE)," - ",VLOOKUP(N244,'[1]zawodnicy'!$A:$E,4,FALSE)),"")</f>
      </c>
      <c r="V243" s="52"/>
      <c r="W243" s="53"/>
      <c r="X243" s="72" t="str">
        <f>IF(SUM(AO248:AP248)=0,"",AP248&amp;":"&amp;AO248)</f>
        <v>7:21</v>
      </c>
      <c r="Y243" s="73"/>
      <c r="Z243" s="74" t="str">
        <f>IF(SUM(AO246:AP246)=0,"",AO246&amp;":"&amp;AP246)</f>
        <v>21:0</v>
      </c>
      <c r="AA243" s="75" t="str">
        <f>IF(SUM(AO244:AP244)=0,"",AO244&amp;":"&amp;AP244)</f>
        <v>16:21</v>
      </c>
      <c r="AB243" s="71" t="str">
        <f>IF(SUM(AW244:AX244,BA244:BD244)=0,"",BE244&amp;":"&amp;BF244)</f>
        <v>84:84</v>
      </c>
      <c r="AC243" s="76" t="str">
        <f>IF(SUM(AW244:AX244,BA244:BD244)=0,"",BG244&amp;":"&amp;BH244)</f>
        <v>2:4</v>
      </c>
      <c r="AD243" s="76" t="str">
        <f>IF(SUM(AW244:AX244,BA244:BD244)=0,"",BI244&amp;":"&amp;BJ244)</f>
        <v>1:2</v>
      </c>
      <c r="AE243" s="77">
        <f>IF(SUM(BI243:BI246)&gt;0,BK244,"")</f>
        <v>3</v>
      </c>
      <c r="AF243" s="13"/>
      <c r="AG243" s="13"/>
      <c r="AH243" s="69" t="s">
        <v>16</v>
      </c>
      <c r="AI243" s="78">
        <f>IF(ISBLANK(S243),"",VLOOKUP(S243,'[1]plan gier'!$X:$AN,12,FALSE))</f>
        <v>21</v>
      </c>
      <c r="AJ243" s="79">
        <f>IF(ISBLANK(S243),"",VLOOKUP(S243,'[1]plan gier'!$X:$AN,13,FALSE))</f>
        <v>0</v>
      </c>
      <c r="AK243" s="79">
        <f>IF(ISBLANK(S243),"",VLOOKUP(S243,'[1]plan gier'!$X:$AN,14,FALSE))</f>
        <v>21</v>
      </c>
      <c r="AL243" s="79">
        <f>IF(ISBLANK(S243),"",VLOOKUP(S243,'[1]plan gier'!$X:$AN,15,FALSE))</f>
        <v>0</v>
      </c>
      <c r="AM243" s="79">
        <f>IF(ISBLANK(S243),"",VLOOKUP(S243,'[1]plan gier'!$X:$AN,16,FALSE))</f>
        <v>0</v>
      </c>
      <c r="AN243" s="79">
        <f>IF(ISBLANK(S243),"",VLOOKUP(S243,'[1]plan gier'!$X:$AN,17,FALSE))</f>
        <v>0</v>
      </c>
      <c r="AO243" s="80">
        <f aca="true" t="shared" si="30" ref="AO243:AT248">IF(AI243="",0,AI243)</f>
        <v>21</v>
      </c>
      <c r="AP243" s="81">
        <f t="shared" si="30"/>
        <v>0</v>
      </c>
      <c r="AQ243" s="81">
        <f t="shared" si="30"/>
        <v>21</v>
      </c>
      <c r="AR243" s="81">
        <f t="shared" si="30"/>
        <v>0</v>
      </c>
      <c r="AS243" s="81">
        <f t="shared" si="30"/>
        <v>0</v>
      </c>
      <c r="AT243" s="82">
        <f t="shared" si="30"/>
        <v>0</v>
      </c>
      <c r="AU243" s="83">
        <f aca="true" t="shared" si="31" ref="AU243:AU248">SUM(AO243:AT243)</f>
        <v>42</v>
      </c>
      <c r="AV243" s="5">
        <v>1</v>
      </c>
      <c r="AW243" s="84"/>
      <c r="AX243" s="85"/>
      <c r="AY243" s="81">
        <f>IF(AI248&gt;AJ248,1,0)+IF(AK248&gt;AL248,1,0)+IF(AM248&gt;AN248,1,0)</f>
        <v>2</v>
      </c>
      <c r="AZ243" s="81">
        <f>AW244</f>
        <v>0</v>
      </c>
      <c r="BA243" s="81">
        <f>IF(AI243&gt;AJ243,1,0)+IF(AK243&gt;AL243,1,0)+IF(AM243&gt;AN243,1,0)</f>
        <v>2</v>
      </c>
      <c r="BB243" s="79">
        <f>AW245</f>
        <v>0</v>
      </c>
      <c r="BC243" s="86">
        <f>IF(AI245&gt;AJ245,1,0)+IF(AK245&gt;AL245,1,0)+IF(AM245&gt;AN245,1,0)</f>
        <v>2</v>
      </c>
      <c r="BD243" s="87">
        <f>AW246</f>
        <v>0</v>
      </c>
      <c r="BE243" s="78">
        <f>AO243+AQ243+AS243+AO245+AQ245+AS245+AO248+AQ248+AS248</f>
        <v>126</v>
      </c>
      <c r="BF243" s="88">
        <f>AP243+AR243+AT243+AP245+AR245+AT245+AP248+AR248+AT248</f>
        <v>23</v>
      </c>
      <c r="BG243" s="78">
        <f>AY243+BA243+BC243</f>
        <v>6</v>
      </c>
      <c r="BH243" s="89">
        <f>AZ243+BB243+BD243</f>
        <v>0</v>
      </c>
      <c r="BI243" s="78">
        <f>IF(AY243&gt;AZ243,1,0)+IF(BA243&gt;BB243,1,0)+IF(BC243&gt;BD243,1,0)</f>
        <v>3</v>
      </c>
      <c r="BJ243" s="89">
        <f>IF(AZ243&gt;AY243,1,0)+IF(BB243&gt;BA243,1,0)+IF(BD243&gt;BC243,1,0)</f>
        <v>0</v>
      </c>
      <c r="BK243" s="90">
        <f>IF(BI243+BJ243=0,"",IF(BL243=MAX(BL243:BL246),1,IF(BL243=LARGE(BL243:BL246,2),2,IF(BL243=MIN(BL243:BL246),4,3))))</f>
        <v>1</v>
      </c>
      <c r="BL243" s="91">
        <f>IF(BI243+BJ243&lt;&gt;0,BI243-BJ243+(BG243-BH243)/100+(BE243-BF243)/10000,-3)</f>
        <v>3.0703</v>
      </c>
    </row>
    <row r="244" spans="1:64" ht="11.25" customHeight="1" hidden="1">
      <c r="A244" s="21">
        <f t="shared" si="29"/>
        <v>18</v>
      </c>
      <c r="B244" s="21" t="str">
        <f>IF(N244="","",N244)</f>
        <v>K4691</v>
      </c>
      <c r="C244" s="21">
        <f>IF(N245="","",N245)</f>
      </c>
      <c r="D244" s="21" t="str">
        <f>IF(N250="","",N250)</f>
        <v>P5370</v>
      </c>
      <c r="E244" s="21">
        <f>IF(N251="","",N251)</f>
      </c>
      <c r="J244" s="11"/>
      <c r="K244" s="21"/>
      <c r="L244" s="21"/>
      <c r="M244" s="67" t="str">
        <f>N240</f>
        <v>pojedyncza chłopców</v>
      </c>
      <c r="N244" s="49" t="s">
        <v>83</v>
      </c>
      <c r="O244" s="50">
        <f>IF(O239&gt;0,(O239&amp;2)*1,"")</f>
        <v>72</v>
      </c>
      <c r="Q244" s="68">
        <f>IF(AU244&gt;0,"",IF(A244=0,"",IF(VLOOKUP(A244,'[1]plan gier'!A:S,19,FALSE)="","",VLOOKUP(A244,'[1]plan gier'!A:S,19,FALSE))))</f>
      </c>
      <c r="R244" s="69" t="s">
        <v>18</v>
      </c>
      <c r="S244" s="70">
        <v>18</v>
      </c>
      <c r="T244" s="40"/>
      <c r="U244" s="51" t="str">
        <f>IF(AND(N244&lt;&gt;"",N245=""),CONCATENATE(VLOOKUP(N244,'[1]zawodnicy'!$A:$E,1,FALSE)," ",VLOOKUP(N244,'[1]zawodnicy'!$A:$E,2,FALSE)," ",VLOOKUP(N244,'[1]zawodnicy'!$A:$E,3,FALSE)," - ",VLOOKUP(N244,'[1]zawodnicy'!$A:$E,4,FALSE)),"")</f>
        <v>K4691 Michał KROK - UKS Kometa Sianów</v>
      </c>
      <c r="V244" s="52"/>
      <c r="W244" s="53"/>
      <c r="X244" s="92" t="str">
        <f>IF(SUM(AQ248:AR248)=0,"",AR248&amp;":"&amp;AQ248)</f>
        <v>1:21</v>
      </c>
      <c r="Y244" s="93"/>
      <c r="Z244" s="45" t="str">
        <f>IF(SUM(AQ246:AR246)=0,"",AQ246&amp;":"&amp;AR246)</f>
        <v>21:0</v>
      </c>
      <c r="AA244" s="94" t="str">
        <f>IF(SUM(AQ244:AR244)=0,"",AQ244&amp;":"&amp;AR244)</f>
        <v>18:21</v>
      </c>
      <c r="AB244" s="40"/>
      <c r="AC244" s="47"/>
      <c r="AD244" s="47"/>
      <c r="AE244" s="48"/>
      <c r="AF244" s="13"/>
      <c r="AG244" s="13"/>
      <c r="AH244" s="69" t="s">
        <v>18</v>
      </c>
      <c r="AI244" s="80">
        <f>IF(ISBLANK(S244),"",VLOOKUP(S244,'[1]plan gier'!$X:$AN,12,FALSE))</f>
        <v>16</v>
      </c>
      <c r="AJ244" s="81">
        <f>IF(ISBLANK(S244),"",VLOOKUP(S244,'[1]plan gier'!$X:$AN,13,FALSE))</f>
        <v>21</v>
      </c>
      <c r="AK244" s="81">
        <f>IF(ISBLANK(S244),"",VLOOKUP(S244,'[1]plan gier'!$X:$AN,14,FALSE))</f>
        <v>18</v>
      </c>
      <c r="AL244" s="81">
        <f>IF(ISBLANK(S244),"",VLOOKUP(S244,'[1]plan gier'!$X:$AN,15,FALSE))</f>
        <v>21</v>
      </c>
      <c r="AM244" s="81">
        <f>IF(ISBLANK(S244),"",VLOOKUP(S244,'[1]plan gier'!$X:$AN,16,FALSE))</f>
        <v>0</v>
      </c>
      <c r="AN244" s="81">
        <f>IF(ISBLANK(S244),"",VLOOKUP(S244,'[1]plan gier'!$X:$AN,17,FALSE))</f>
        <v>0</v>
      </c>
      <c r="AO244" s="95">
        <f t="shared" si="30"/>
        <v>16</v>
      </c>
      <c r="AP244" s="96">
        <f t="shared" si="30"/>
        <v>21</v>
      </c>
      <c r="AQ244" s="96">
        <f t="shared" si="30"/>
        <v>18</v>
      </c>
      <c r="AR244" s="96">
        <f t="shared" si="30"/>
        <v>21</v>
      </c>
      <c r="AS244" s="96">
        <f t="shared" si="30"/>
        <v>0</v>
      </c>
      <c r="AT244" s="97">
        <f t="shared" si="30"/>
        <v>0</v>
      </c>
      <c r="AU244" s="83">
        <f t="shared" si="31"/>
        <v>76</v>
      </c>
      <c r="AV244" s="5">
        <v>2</v>
      </c>
      <c r="AW244" s="95">
        <f>IF(AI248&lt;AJ248,1,0)+IF(AK248&lt;AL248,1,0)+IF(AM248&lt;AN248,1,0)</f>
        <v>0</v>
      </c>
      <c r="AX244" s="96">
        <f>AY243</f>
        <v>2</v>
      </c>
      <c r="AY244" s="98"/>
      <c r="AZ244" s="99"/>
      <c r="BA244" s="96">
        <f>IF(AI246&gt;AJ246,1,0)+IF(AK246&gt;AL246,1,0)+IF(AM246&gt;AN246,1,0)</f>
        <v>2</v>
      </c>
      <c r="BB244" s="96">
        <f>AY245</f>
        <v>0</v>
      </c>
      <c r="BC244" s="100">
        <f>IF(AI244&gt;AJ244,1,0)+IF(AK244&gt;AL244,1,0)+IF(AM244&gt;AN244,1,0)</f>
        <v>0</v>
      </c>
      <c r="BD244" s="101">
        <f>AY246</f>
        <v>2</v>
      </c>
      <c r="BE244" s="95">
        <f>AO244+AQ244+AS244+AO246+AQ246+AS246+AP248+AR248+AT248</f>
        <v>84</v>
      </c>
      <c r="BF244" s="101">
        <f>AP244+AR244+AT244+AP246+AR246+AT246+AO248+AQ248+AS248</f>
        <v>84</v>
      </c>
      <c r="BG244" s="95">
        <f>AW244+BA244+BC244</f>
        <v>2</v>
      </c>
      <c r="BH244" s="97">
        <f>AX244+BB244+BD244</f>
        <v>4</v>
      </c>
      <c r="BI244" s="95">
        <f>IF(AW244&gt;AX244,1,0)+IF(BA244&gt;BB244,1,0)+IF(BC244&gt;BD244,1,0)</f>
        <v>1</v>
      </c>
      <c r="BJ244" s="97">
        <f>IF(AX244&gt;AW244,1,0)+IF(BB244&gt;BA244,1,0)+IF(BD244&gt;BC244,1,0)</f>
        <v>2</v>
      </c>
      <c r="BK244" s="102">
        <f>IF(BI244+BJ244=0,"",IF(BL244=MAX(BL243:BL246),1,IF(BL244=LARGE(BL243:BL246,2),2,IF(BL244=MIN(BL243:BL246),4,3))))</f>
        <v>3</v>
      </c>
      <c r="BL244" s="91">
        <f>IF(BI244+BJ244&lt;&gt;0,BI244-BJ244+(BG244-BH244)/100+(BE244-BF244)/10000,-3)</f>
        <v>-1.02</v>
      </c>
    </row>
    <row r="245" spans="1:64" ht="11.25" customHeight="1" hidden="1">
      <c r="A245" s="21">
        <f t="shared" si="29"/>
        <v>42</v>
      </c>
      <c r="B245" s="21" t="str">
        <f>IF(N241="","",N241)</f>
        <v>C4264</v>
      </c>
      <c r="C245" s="21">
        <f>IF(N242="","",N242)</f>
      </c>
      <c r="D245" s="21" t="str">
        <f>IF(N250="","",N250)</f>
        <v>P5370</v>
      </c>
      <c r="E245" s="21">
        <f>IF(N251="","",N251)</f>
      </c>
      <c r="H245" s="11"/>
      <c r="I245" s="2" t="str">
        <f>"3"&amp;O239&amp;N240</f>
        <v>37pojedyncza chłopców</v>
      </c>
      <c r="J245" s="11" t="str">
        <f>IF(AE246="","",IF(AE240=3,N241,IF(AE243=3,N244,IF(AE246=3,N247,IF(AE249=3,N250,"")))))</f>
        <v>K4691</v>
      </c>
      <c r="K245" s="11">
        <f>IF(AE246="","",IF(AE240=3,N242,IF(AE243=3,N245,IF(AE246=3,N248,IF(AE249=3,N251,"")))))</f>
        <v>0</v>
      </c>
      <c r="L245" s="11"/>
      <c r="M245" s="67" t="str">
        <f>N240</f>
        <v>pojedyncza chłopców</v>
      </c>
      <c r="N245" s="55"/>
      <c r="O245" s="54"/>
      <c r="P245" s="54"/>
      <c r="Q245" s="68">
        <f>IF(AU245&gt;0,"",IF(A245=0,"",IF(VLOOKUP(A245,'[1]plan gier'!A:S,19,FALSE)="","",VLOOKUP(A245,'[1]plan gier'!A:S,19,FALSE))))</f>
      </c>
      <c r="R245" s="69" t="s">
        <v>19</v>
      </c>
      <c r="S245" s="70">
        <v>42</v>
      </c>
      <c r="T245" s="56"/>
      <c r="U245" s="57">
        <f>IF(N245&lt;&gt;"",CONCATENATE(VLOOKUP(N245,'[1]zawodnicy'!$A:$E,1,FALSE)," ",VLOOKUP(N245,'[1]zawodnicy'!$A:$E,2,FALSE)," ",VLOOKUP(N245,'[1]zawodnicy'!$A:$E,3,FALSE)," - ",VLOOKUP(N245,'[1]zawodnicy'!$A:$E,4,FALSE)),"")</f>
      </c>
      <c r="V245" s="58"/>
      <c r="W245" s="59"/>
      <c r="X245" s="103">
        <f>IF(SUM(AS248:AT248)=0,"",AT248&amp;":"&amp;AS248)</f>
      </c>
      <c r="Y245" s="93"/>
      <c r="Z245" s="60">
        <f>IF(SUM(AS246:AT246)=0,"",AS246&amp;":"&amp;AT246)</f>
      </c>
      <c r="AA245" s="104">
        <f>IF(SUM(AS244:AT244)=0,"",AS244&amp;":"&amp;AT244)</f>
      </c>
      <c r="AB245" s="40"/>
      <c r="AC245" s="47"/>
      <c r="AD245" s="47"/>
      <c r="AE245" s="48"/>
      <c r="AF245" s="13"/>
      <c r="AG245" s="13"/>
      <c r="AH245" s="69" t="s">
        <v>19</v>
      </c>
      <c r="AI245" s="80">
        <f>IF(ISBLANK(S245),"",VLOOKUP(S245,'[1]plan gier'!$X:$AN,12,FALSE))</f>
        <v>21</v>
      </c>
      <c r="AJ245" s="81">
        <f>IF(ISBLANK(S245),"",VLOOKUP(S245,'[1]plan gier'!$X:$AN,13,FALSE))</f>
        <v>9</v>
      </c>
      <c r="AK245" s="81">
        <f>IF(ISBLANK(S245),"",VLOOKUP(S245,'[1]plan gier'!$X:$AN,14,FALSE))</f>
        <v>21</v>
      </c>
      <c r="AL245" s="81">
        <f>IF(ISBLANK(S245),"",VLOOKUP(S245,'[1]plan gier'!$X:$AN,15,FALSE))</f>
        <v>6</v>
      </c>
      <c r="AM245" s="81">
        <f>IF(ISBLANK(S245),"",VLOOKUP(S245,'[1]plan gier'!$X:$AN,16,FALSE))</f>
        <v>0</v>
      </c>
      <c r="AN245" s="81">
        <f>IF(ISBLANK(S245),"",VLOOKUP(S245,'[1]plan gier'!$X:$AN,17,FALSE))</f>
        <v>0</v>
      </c>
      <c r="AO245" s="95">
        <f t="shared" si="30"/>
        <v>21</v>
      </c>
      <c r="AP245" s="96">
        <f t="shared" si="30"/>
        <v>9</v>
      </c>
      <c r="AQ245" s="96">
        <f t="shared" si="30"/>
        <v>21</v>
      </c>
      <c r="AR245" s="96">
        <f t="shared" si="30"/>
        <v>6</v>
      </c>
      <c r="AS245" s="96">
        <f t="shared" si="30"/>
        <v>0</v>
      </c>
      <c r="AT245" s="97">
        <f t="shared" si="30"/>
        <v>0</v>
      </c>
      <c r="AU245" s="83">
        <f t="shared" si="31"/>
        <v>57</v>
      </c>
      <c r="AV245" s="5">
        <v>3</v>
      </c>
      <c r="AW245" s="95">
        <f>IF(AI243&lt;AJ243,1,0)+IF(AK243&lt;AL243,1,0)+IF(AM243&lt;AN243,1,0)</f>
        <v>0</v>
      </c>
      <c r="AX245" s="96">
        <f>BA243</f>
        <v>2</v>
      </c>
      <c r="AY245" s="96">
        <f>IF(AI246&lt;AJ246,1,0)+IF(AK246&lt;AL246,1,0)+IF(AM246&lt;AN246,1,0)</f>
        <v>0</v>
      </c>
      <c r="AZ245" s="96">
        <f>BA244</f>
        <v>2</v>
      </c>
      <c r="BA245" s="98"/>
      <c r="BB245" s="99"/>
      <c r="BC245" s="96">
        <f>IF(AI247&gt;AJ247,1,0)+IF(AK247&gt;AL247,1,0)+IF(AM247&gt;AN247,1,0)</f>
        <v>0</v>
      </c>
      <c r="BD245" s="101">
        <f>BA246</f>
        <v>2</v>
      </c>
      <c r="BE245" s="105">
        <f>AP243+AR243+AT243+AP246+AR246+AT246+AO247+AQ247+AS247</f>
        <v>0</v>
      </c>
      <c r="BF245" s="106">
        <f>AO243+AQ243+AS243+AO246+AQ246+AS246+AP247+AR247+AT247</f>
        <v>126</v>
      </c>
      <c r="BG245" s="105">
        <f>AW245+AY245+BC245</f>
        <v>0</v>
      </c>
      <c r="BH245" s="107">
        <f>AX245+AZ245+BD245</f>
        <v>6</v>
      </c>
      <c r="BI245" s="95">
        <f>IF(AW245&gt;AX245,1,0)+IF(AY245&gt;AZ245,1,0)+IF(BC245&gt;BD245,1,0)</f>
        <v>0</v>
      </c>
      <c r="BJ245" s="97">
        <f>IF(AX245&gt;AW245,1,0)+IF(AZ245&gt;AY245,1,0)+IF(BD245&gt;BC245,1,0)</f>
        <v>3</v>
      </c>
      <c r="BK245" s="102">
        <f>IF(BI245+BJ245=0,"",IF(BL245=MAX(BL243:BL246),1,IF(BL245=LARGE(BL243:BL246,2),2,IF(BL245=MIN(BL243:BL246),4,3))))</f>
        <v>4</v>
      </c>
      <c r="BL245" s="91">
        <f>IF(BI245+BJ245&lt;&gt;0,BI245-BJ245+(BG245-BH245)/100+(BE245-BF245)/10000,-3)</f>
        <v>-3.0726</v>
      </c>
    </row>
    <row r="246" spans="1:64" ht="11.25" customHeight="1" hidden="1">
      <c r="A246" s="21">
        <f t="shared" si="29"/>
        <v>43</v>
      </c>
      <c r="B246" s="21" t="str">
        <f>IF(N244="","",N244)</f>
        <v>K4691</v>
      </c>
      <c r="C246" s="21">
        <f>IF(N245="","",N245)</f>
      </c>
      <c r="D246" s="21" t="str">
        <f>IF(N247="","",N247)</f>
        <v>S5627</v>
      </c>
      <c r="E246" s="21">
        <f>IF(N248="","",N248)</f>
      </c>
      <c r="J246" s="11"/>
      <c r="K246" s="54"/>
      <c r="L246" s="54"/>
      <c r="M246" s="67" t="str">
        <f>N240</f>
        <v>pojedyncza chłopców</v>
      </c>
      <c r="O246" s="54"/>
      <c r="P246" s="54"/>
      <c r="Q246" s="68">
        <f>IF(AU246&gt;0,"",IF(A246=0,"",IF(VLOOKUP(A246,'[1]plan gier'!A:S,19,FALSE)="","",VLOOKUP(A246,'[1]plan gier'!A:S,19,FALSE))))</f>
      </c>
      <c r="R246" s="69" t="s">
        <v>20</v>
      </c>
      <c r="S246" s="70">
        <v>43</v>
      </c>
      <c r="T246" s="71">
        <v>3</v>
      </c>
      <c r="U246" s="51">
        <f>IF(AND(N247&lt;&gt;"",N248&lt;&gt;""),CONCATENATE(VLOOKUP(N247,'[1]zawodnicy'!$A:$E,1,FALSE)," ",VLOOKUP(N247,'[1]zawodnicy'!$A:$E,2,FALSE)," ",VLOOKUP(N247,'[1]zawodnicy'!$A:$E,3,FALSE)," - ",VLOOKUP(N247,'[1]zawodnicy'!$A:$E,4,FALSE)),"")</f>
      </c>
      <c r="V246" s="52"/>
      <c r="W246" s="53"/>
      <c r="X246" s="72" t="str">
        <f>IF(SUM(AO243:AP243)=0,"",AP243&amp;":"&amp;AO243)</f>
        <v>0:21</v>
      </c>
      <c r="Y246" s="74" t="str">
        <f>IF(SUM(AO246:AP246)=0,"",AP246&amp;":"&amp;AO246)</f>
        <v>0:21</v>
      </c>
      <c r="Z246" s="108"/>
      <c r="AA246" s="75" t="str">
        <f>IF(SUM(AO247:AP247)=0,"",AO247&amp;":"&amp;AP247)</f>
        <v>0:21</v>
      </c>
      <c r="AB246" s="71" t="str">
        <f>IF(SUM(AW245:AZ245,BC245:BD245)=0,"",BE245&amp;":"&amp;BF245)</f>
        <v>0:126</v>
      </c>
      <c r="AC246" s="76" t="str">
        <f>IF(SUM(AW245:AZ245,BC245:BD245)=0,"",BG245&amp;":"&amp;BH245)</f>
        <v>0:6</v>
      </c>
      <c r="AD246" s="76" t="str">
        <f>IF(SUM(AW245:AZ245,BC245:BD245)=0,"",BI245&amp;":"&amp;BJ245)</f>
        <v>0:3</v>
      </c>
      <c r="AE246" s="77">
        <f>IF(SUM(BI243:BI246)&gt;0,BK245,"")</f>
        <v>4</v>
      </c>
      <c r="AF246" s="13"/>
      <c r="AG246" s="13"/>
      <c r="AH246" s="69" t="s">
        <v>20</v>
      </c>
      <c r="AI246" s="80">
        <f>IF(ISBLANK(S246),"",VLOOKUP(S246,'[1]plan gier'!$X:$AN,12,FALSE))</f>
        <v>21</v>
      </c>
      <c r="AJ246" s="81">
        <f>IF(ISBLANK(S246),"",VLOOKUP(S246,'[1]plan gier'!$X:$AN,13,FALSE))</f>
        <v>0</v>
      </c>
      <c r="AK246" s="81">
        <f>IF(ISBLANK(S246),"",VLOOKUP(S246,'[1]plan gier'!$X:$AN,14,FALSE))</f>
        <v>21</v>
      </c>
      <c r="AL246" s="81">
        <f>IF(ISBLANK(S246),"",VLOOKUP(S246,'[1]plan gier'!$X:$AN,15,FALSE))</f>
        <v>0</v>
      </c>
      <c r="AM246" s="81">
        <f>IF(ISBLANK(S246),"",VLOOKUP(S246,'[1]plan gier'!$X:$AN,16,FALSE))</f>
        <v>0</v>
      </c>
      <c r="AN246" s="81">
        <f>IF(ISBLANK(S246),"",VLOOKUP(S246,'[1]plan gier'!$X:$AN,17,FALSE))</f>
        <v>0</v>
      </c>
      <c r="AO246" s="95">
        <f t="shared" si="30"/>
        <v>21</v>
      </c>
      <c r="AP246" s="96">
        <f t="shared" si="30"/>
        <v>0</v>
      </c>
      <c r="AQ246" s="96">
        <f t="shared" si="30"/>
        <v>21</v>
      </c>
      <c r="AR246" s="96">
        <f t="shared" si="30"/>
        <v>0</v>
      </c>
      <c r="AS246" s="96">
        <f t="shared" si="30"/>
        <v>0</v>
      </c>
      <c r="AT246" s="97">
        <f t="shared" si="30"/>
        <v>0</v>
      </c>
      <c r="AU246" s="83">
        <f t="shared" si="31"/>
        <v>42</v>
      </c>
      <c r="AV246" s="5">
        <v>4</v>
      </c>
      <c r="AW246" s="109">
        <f>IF(AI245&lt;AJ245,1,0)+IF(AK245&lt;AL245,1,0)+IF(AM245&lt;AN245,1,0)</f>
        <v>0</v>
      </c>
      <c r="AX246" s="110">
        <f>BC243</f>
        <v>2</v>
      </c>
      <c r="AY246" s="110">
        <f>IF(AI244&lt;AJ244,1,0)+IF(AK244&lt;AL244,1,0)+IF(AM244&lt;AN244,1,0)</f>
        <v>2</v>
      </c>
      <c r="AZ246" s="110">
        <f>BC244</f>
        <v>0</v>
      </c>
      <c r="BA246" s="111">
        <f>IF(AI247&lt;AJ247,1,0)+IF(AK247&lt;AL247,1,0)+IF(AM247&lt;AN247,1,0)</f>
        <v>2</v>
      </c>
      <c r="BB246" s="111">
        <f>BC245</f>
        <v>0</v>
      </c>
      <c r="BC246" s="112"/>
      <c r="BD246" s="113"/>
      <c r="BE246" s="114">
        <f>AP244+AR244+AT244+AP245+AR245+AT245+AP247+AR247+AT247</f>
        <v>99</v>
      </c>
      <c r="BF246" s="115">
        <f>AO244+AQ244+AS244+AO245+AQ245+AS245+AO247+AQ247+AS247</f>
        <v>76</v>
      </c>
      <c r="BG246" s="114">
        <f>AW246+AY246+BA246</f>
        <v>4</v>
      </c>
      <c r="BH246" s="116">
        <f>AX246+AZ246+BB246</f>
        <v>2</v>
      </c>
      <c r="BI246" s="114">
        <f>IF(AW246&gt;AX246,1,0)+IF(AY246&gt;AZ246,1,0)+IF(BA246&gt;BB246,1,0)</f>
        <v>2</v>
      </c>
      <c r="BJ246" s="116">
        <f>IF(AX246&gt;AW246,1,0)+IF(AZ246&gt;AY246,1,0)+IF(BB246&gt;BA246,1,0)</f>
        <v>1</v>
      </c>
      <c r="BK246" s="117">
        <f>IF(BI246+BJ246=0,"",IF(BL246=MAX(BL243:BL246),1,IF(BL246=LARGE(BL243:BL246,2),2,IF(BL246=MIN(BL243:BL246),4,3))))</f>
        <v>2</v>
      </c>
      <c r="BL246" s="91">
        <f>IF(BI246+BJ246&lt;&gt;0,BI246-BJ246+(BG246-BH246)/100+(BE246-BF246)/10000,-3)</f>
        <v>1.0223</v>
      </c>
    </row>
    <row r="247" spans="1:64" ht="11.25" customHeight="1" hidden="1">
      <c r="A247" s="21">
        <f t="shared" si="29"/>
        <v>74</v>
      </c>
      <c r="B247" s="21" t="str">
        <f>IF(N247="","",N247)</f>
        <v>S5627</v>
      </c>
      <c r="C247" s="21">
        <f>IF(N248="","",N248)</f>
      </c>
      <c r="D247" s="21" t="str">
        <f>IF(N250="","",N250)</f>
        <v>P5370</v>
      </c>
      <c r="E247" s="21">
        <f>IF(N251="","",N251)</f>
      </c>
      <c r="H247" s="11"/>
      <c r="I247" s="2" t="str">
        <f>"4"&amp;O239&amp;N240</f>
        <v>47pojedyncza chłopców</v>
      </c>
      <c r="J247" s="11" t="str">
        <f>IF(AE249="","",IF(AE240=4,N241,IF(AE243=4,N244,IF(AE246=4,N247,IF(AE249=4,N250,"")))))</f>
        <v>S5627</v>
      </c>
      <c r="K247" s="11">
        <f>IF(AE249="","",IF(AE240=4,N242,IF(AE243=4,N245,IF(AE246=4,N248,IF(AE249=4,N251,"")))))</f>
        <v>0</v>
      </c>
      <c r="L247" s="11"/>
      <c r="M247" s="67" t="str">
        <f>N240</f>
        <v>pojedyncza chłopców</v>
      </c>
      <c r="N247" s="49" t="s">
        <v>84</v>
      </c>
      <c r="O247" s="50">
        <f>IF(O239&gt;0,(O239&amp;3)*1,"")</f>
        <v>73</v>
      </c>
      <c r="Q247" s="68">
        <f>IF(AU247&gt;0,"",IF(A247=0,"",IF(VLOOKUP(A247,'[1]plan gier'!A:S,19,FALSE)="","",VLOOKUP(A247,'[1]plan gier'!A:S,19,FALSE))))</f>
      </c>
      <c r="R247" s="69" t="s">
        <v>22</v>
      </c>
      <c r="S247" s="70">
        <v>74</v>
      </c>
      <c r="T247" s="40"/>
      <c r="U247" s="51" t="str">
        <f>IF(AND(N247&lt;&gt;"",N248=""),CONCATENATE(VLOOKUP(N247,'[1]zawodnicy'!$A:$E,1,FALSE)," ",VLOOKUP(N247,'[1]zawodnicy'!$A:$E,2,FALSE)," ",VLOOKUP(N247,'[1]zawodnicy'!$A:$E,3,FALSE)," - ",VLOOKUP(N247,'[1]zawodnicy'!$A:$E,4,FALSE)),"")</f>
        <v>S5627 Piotr SIERZPUTOWSKI - ULKS U-2 Lotka Bytów</v>
      </c>
      <c r="V247" s="52"/>
      <c r="W247" s="53"/>
      <c r="X247" s="92" t="str">
        <f>IF(SUM(AQ243:AR243)=0,"",AR243&amp;":"&amp;AQ243)</f>
        <v>0:21</v>
      </c>
      <c r="Y247" s="45" t="str">
        <f>IF(SUM(AQ246:AR246)=0,"",AR246&amp;":"&amp;AQ246)</f>
        <v>0:21</v>
      </c>
      <c r="Z247" s="118"/>
      <c r="AA247" s="94" t="str">
        <f>IF(SUM(AQ247:AR247)=0,"",AQ247&amp;":"&amp;AR247)</f>
        <v>0:21</v>
      </c>
      <c r="AB247" s="40"/>
      <c r="AC247" s="47"/>
      <c r="AD247" s="47"/>
      <c r="AE247" s="48"/>
      <c r="AF247" s="13"/>
      <c r="AG247" s="13"/>
      <c r="AH247" s="69" t="s">
        <v>22</v>
      </c>
      <c r="AI247" s="80">
        <f>IF(ISBLANK(S247),"",VLOOKUP(S247,'[1]plan gier'!$X:$AN,12,FALSE))</f>
        <v>0</v>
      </c>
      <c r="AJ247" s="81">
        <f>IF(ISBLANK(S247),"",VLOOKUP(S247,'[1]plan gier'!$X:$AN,13,FALSE))</f>
        <v>21</v>
      </c>
      <c r="AK247" s="81">
        <f>IF(ISBLANK(S247),"",VLOOKUP(S247,'[1]plan gier'!$X:$AN,14,FALSE))</f>
        <v>0</v>
      </c>
      <c r="AL247" s="81">
        <f>IF(ISBLANK(S247),"",VLOOKUP(S247,'[1]plan gier'!$X:$AN,15,FALSE))</f>
        <v>21</v>
      </c>
      <c r="AM247" s="81">
        <f>IF(ISBLANK(S247),"",VLOOKUP(S247,'[1]plan gier'!$X:$AN,16,FALSE))</f>
        <v>0</v>
      </c>
      <c r="AN247" s="81">
        <f>IF(ISBLANK(S247),"",VLOOKUP(S247,'[1]plan gier'!$X:$AN,17,FALSE))</f>
        <v>0</v>
      </c>
      <c r="AO247" s="95">
        <f t="shared" si="30"/>
        <v>0</v>
      </c>
      <c r="AP247" s="96">
        <f t="shared" si="30"/>
        <v>21</v>
      </c>
      <c r="AQ247" s="96">
        <f t="shared" si="30"/>
        <v>0</v>
      </c>
      <c r="AR247" s="96">
        <f t="shared" si="30"/>
        <v>21</v>
      </c>
      <c r="AS247" s="96">
        <f t="shared" si="30"/>
        <v>0</v>
      </c>
      <c r="AT247" s="97">
        <f t="shared" si="30"/>
        <v>0</v>
      </c>
      <c r="AU247" s="83">
        <f t="shared" si="31"/>
        <v>42</v>
      </c>
      <c r="BE247" s="21">
        <f aca="true" t="shared" si="32" ref="BE247:BJ247">SUM(BE243:BE246)</f>
        <v>309</v>
      </c>
      <c r="BF247" s="21">
        <f t="shared" si="32"/>
        <v>309</v>
      </c>
      <c r="BG247" s="21">
        <f t="shared" si="32"/>
        <v>12</v>
      </c>
      <c r="BH247" s="21">
        <f t="shared" si="32"/>
        <v>12</v>
      </c>
      <c r="BI247" s="21">
        <f t="shared" si="32"/>
        <v>6</v>
      </c>
      <c r="BJ247" s="21">
        <f t="shared" si="32"/>
        <v>6</v>
      </c>
      <c r="BL247" s="22">
        <f>SUM(BL243:BL246)</f>
        <v>0</v>
      </c>
    </row>
    <row r="248" spans="1:47" ht="11.25" customHeight="1" hidden="1">
      <c r="A248" s="21">
        <f t="shared" si="29"/>
        <v>75</v>
      </c>
      <c r="B248" s="21" t="str">
        <f>IF(N241="","",N241)</f>
        <v>C4264</v>
      </c>
      <c r="C248" s="21">
        <f>IF(N242="","",N242)</f>
      </c>
      <c r="D248" s="21" t="str">
        <f>IF(N244="","",N244)</f>
        <v>K4691</v>
      </c>
      <c r="E248" s="21">
        <f>IF(N245="","",N245)</f>
      </c>
      <c r="J248" s="54"/>
      <c r="K248" s="54"/>
      <c r="L248" s="54"/>
      <c r="M248" s="67" t="str">
        <f>N240</f>
        <v>pojedyncza chłopców</v>
      </c>
      <c r="N248" s="55"/>
      <c r="O248" s="54"/>
      <c r="P248" s="54"/>
      <c r="Q248" s="68">
        <f>IF(AU248&gt;0,"",IF(A248=0,"",IF(VLOOKUP(A248,'[1]plan gier'!A:S,19,FALSE)="","",VLOOKUP(A248,'[1]plan gier'!A:S,19,FALSE))))</f>
      </c>
      <c r="R248" s="69" t="s">
        <v>23</v>
      </c>
      <c r="S248" s="70">
        <v>75</v>
      </c>
      <c r="T248" s="56"/>
      <c r="U248" s="57">
        <f>IF(N248&lt;&gt;"",CONCATENATE(VLOOKUP(N248,'[1]zawodnicy'!$A:$E,1,FALSE)," ",VLOOKUP(N248,'[1]zawodnicy'!$A:$E,2,FALSE)," ",VLOOKUP(N248,'[1]zawodnicy'!$A:$E,3,FALSE)," - ",VLOOKUP(N248,'[1]zawodnicy'!$A:$E,4,FALSE)),"")</f>
      </c>
      <c r="V248" s="58"/>
      <c r="W248" s="59"/>
      <c r="X248" s="103">
        <f>IF(SUM(AS243:AT243)=0,"",AT243&amp;":"&amp;AS243)</f>
      </c>
      <c r="Y248" s="60">
        <f>IF(SUM(AS246:AT246)=0,"",AT246&amp;":"&amp;AS246)</f>
      </c>
      <c r="Z248" s="118"/>
      <c r="AA248" s="104">
        <f>IF(SUM(AS247:AT247)=0,"",AS247&amp;":"&amp;AT247)</f>
      </c>
      <c r="AB248" s="40"/>
      <c r="AC248" s="47"/>
      <c r="AD248" s="47"/>
      <c r="AE248" s="48"/>
      <c r="AF248" s="13"/>
      <c r="AG248" s="13"/>
      <c r="AH248" s="69" t="s">
        <v>23</v>
      </c>
      <c r="AI248" s="109">
        <f>IF(ISBLANK(S248),"",VLOOKUP(S248,'[1]plan gier'!$X:$AN,12,FALSE))</f>
        <v>21</v>
      </c>
      <c r="AJ248" s="110">
        <f>IF(ISBLANK(S248),"",VLOOKUP(S248,'[1]plan gier'!$X:$AN,13,FALSE))</f>
        <v>7</v>
      </c>
      <c r="AK248" s="110">
        <f>IF(ISBLANK(S248),"",VLOOKUP(S248,'[1]plan gier'!$X:$AN,14,FALSE))</f>
        <v>21</v>
      </c>
      <c r="AL248" s="110">
        <f>IF(ISBLANK(S248),"",VLOOKUP(S248,'[1]plan gier'!$X:$AN,15,FALSE))</f>
        <v>1</v>
      </c>
      <c r="AM248" s="110">
        <f>IF(ISBLANK(S248),"",VLOOKUP(S248,'[1]plan gier'!$X:$AN,16,FALSE))</f>
        <v>0</v>
      </c>
      <c r="AN248" s="110">
        <f>IF(ISBLANK(S248),"",VLOOKUP(S248,'[1]plan gier'!$X:$AN,17,FALSE))</f>
        <v>0</v>
      </c>
      <c r="AO248" s="114">
        <f t="shared" si="30"/>
        <v>21</v>
      </c>
      <c r="AP248" s="111">
        <f t="shared" si="30"/>
        <v>7</v>
      </c>
      <c r="AQ248" s="111">
        <f t="shared" si="30"/>
        <v>21</v>
      </c>
      <c r="AR248" s="111">
        <f t="shared" si="30"/>
        <v>1</v>
      </c>
      <c r="AS248" s="111">
        <f t="shared" si="30"/>
        <v>0</v>
      </c>
      <c r="AT248" s="116">
        <f t="shared" si="30"/>
        <v>0</v>
      </c>
      <c r="AU248" s="83">
        <f t="shared" si="31"/>
        <v>50</v>
      </c>
    </row>
    <row r="249" spans="1:47" ht="11.25" customHeight="1" hidden="1">
      <c r="A249" s="2"/>
      <c r="J249" s="54"/>
      <c r="K249" s="54"/>
      <c r="L249" s="54"/>
      <c r="O249" s="54"/>
      <c r="P249" s="54"/>
      <c r="Q249" s="2"/>
      <c r="R249" s="2"/>
      <c r="S249" s="2"/>
      <c r="T249" s="71">
        <v>4</v>
      </c>
      <c r="U249" s="51">
        <f>IF(AND(N250&lt;&gt;"",N251&lt;&gt;""),CONCATENATE(VLOOKUP(N250,'[1]zawodnicy'!$A:$E,1,FALSE)," ",VLOOKUP(N250,'[1]zawodnicy'!$A:$E,2,FALSE)," ",VLOOKUP(N250,'[1]zawodnicy'!$A:$E,3,FALSE)," - ",VLOOKUP(N250,'[1]zawodnicy'!$A:$E,4,FALSE)),"")</f>
      </c>
      <c r="V249" s="52"/>
      <c r="W249" s="53"/>
      <c r="X249" s="72" t="str">
        <f>IF(SUM(AO245:AP245)=0,"",AP245&amp;":"&amp;AO245)</f>
        <v>9:21</v>
      </c>
      <c r="Y249" s="74" t="str">
        <f>IF(SUM(AO244:AP244)=0,"",AP244&amp;":"&amp;AO244)</f>
        <v>21:16</v>
      </c>
      <c r="Z249" s="74" t="str">
        <f>IF(SUM(AO247:AP247)=0,"",AP247&amp;":"&amp;AO247)</f>
        <v>21:0</v>
      </c>
      <c r="AA249" s="119"/>
      <c r="AB249" s="71" t="str">
        <f>IF(SUM(AW246:BB246)=0,"",BE246&amp;":"&amp;BF246)</f>
        <v>99:76</v>
      </c>
      <c r="AC249" s="76" t="str">
        <f>IF(SUM(AW246:BB246)=0,"",BG246&amp;":"&amp;BH246)</f>
        <v>4:2</v>
      </c>
      <c r="AD249" s="76" t="str">
        <f>IF(SUM(AW246:BB246)=0,"",BI246&amp;":"&amp;BJ246)</f>
        <v>2:1</v>
      </c>
      <c r="AE249" s="77">
        <f>IF(SUM(BI243:BI246)&gt;0,BK246,"")</f>
        <v>2</v>
      </c>
      <c r="AF249" s="13"/>
      <c r="AG249" s="13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64" ht="11.25" customHeight="1" hidden="1">
      <c r="A250" s="21"/>
      <c r="B250" s="21"/>
      <c r="C250" s="21"/>
      <c r="D250" s="21"/>
      <c r="E250" s="21"/>
      <c r="H250" s="11"/>
      <c r="J250" s="21"/>
      <c r="K250" s="21"/>
      <c r="L250" s="21"/>
      <c r="N250" s="49" t="s">
        <v>85</v>
      </c>
      <c r="O250" s="50">
        <f>IF(O239&gt;0,(O239&amp;4)*1,"")</f>
        <v>74</v>
      </c>
      <c r="Q250" s="120"/>
      <c r="R250" s="120"/>
      <c r="S250" s="120"/>
      <c r="T250" s="40"/>
      <c r="U250" s="51" t="str">
        <f>IF(AND(N250&lt;&gt;"",N251=""),CONCATENATE(VLOOKUP(N250,'[1]zawodnicy'!$A:$E,1,FALSE)," ",VLOOKUP(N250,'[1]zawodnicy'!$A:$E,2,FALSE)," ",VLOOKUP(N250,'[1]zawodnicy'!$A:$E,3,FALSE)," - ",VLOOKUP(N250,'[1]zawodnicy'!$A:$E,4,FALSE)),"")</f>
        <v>P5370 Jakub PASZKIEWICZ - MMKS Gdańsk</v>
      </c>
      <c r="V250" s="52"/>
      <c r="W250" s="53"/>
      <c r="X250" s="92" t="str">
        <f>IF(SUM(AQ245:AR245)=0,"",AR245&amp;":"&amp;AQ245)</f>
        <v>6:21</v>
      </c>
      <c r="Y250" s="45" t="str">
        <f>IF(SUM(AQ244:AR244)=0,"",AR244&amp;":"&amp;AQ244)</f>
        <v>21:18</v>
      </c>
      <c r="Z250" s="45" t="str">
        <f>IF(SUM(AQ247:AR247)=0,"",AR247&amp;":"&amp;AQ247)</f>
        <v>21:0</v>
      </c>
      <c r="AA250" s="121"/>
      <c r="AB250" s="40"/>
      <c r="AC250" s="47"/>
      <c r="AD250" s="47"/>
      <c r="AE250" s="48"/>
      <c r="AF250" s="13"/>
      <c r="AG250" s="13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1.25" customHeight="1" hidden="1">
      <c r="A251" s="2"/>
      <c r="J251" s="54"/>
      <c r="K251" s="54"/>
      <c r="L251" s="54"/>
      <c r="N251" s="55"/>
      <c r="O251" s="54"/>
      <c r="P251" s="54"/>
      <c r="Q251" s="2"/>
      <c r="R251" s="2"/>
      <c r="S251" s="2"/>
      <c r="T251" s="122"/>
      <c r="U251" s="123">
        <f>IF(N251&lt;&gt;"",CONCATENATE(VLOOKUP(N251,'[1]zawodnicy'!$A:$E,1,FALSE)," ",VLOOKUP(N251,'[1]zawodnicy'!$A:$E,2,FALSE)," ",VLOOKUP(N251,'[1]zawodnicy'!$A:$E,3,FALSE)," - ",VLOOKUP(N251,'[1]zawodnicy'!$A:$E,4,FALSE)),"")</f>
      </c>
      <c r="V251" s="124"/>
      <c r="W251" s="125"/>
      <c r="X251" s="126">
        <f>IF(SUM(AS245:AT245)=0,"",AT245&amp;":"&amp;AS245)</f>
      </c>
      <c r="Y251" s="127">
        <f>IF(SUM(AS244:AT244)=0,"",AT244&amp;":"&amp;AS244)</f>
      </c>
      <c r="Z251" s="127">
        <f>IF(SUM(AS247:AT247)=0,"",AT247&amp;":"&amp;AS247)</f>
      </c>
      <c r="AA251" s="128"/>
      <c r="AB251" s="122"/>
      <c r="AC251" s="129"/>
      <c r="AD251" s="129"/>
      <c r="AE251" s="130"/>
      <c r="AF251" s="13"/>
      <c r="AG251" s="13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1.25" customHeight="1" hidden="1">
      <c r="A252" s="2"/>
      <c r="J252" s="54"/>
      <c r="K252" s="54"/>
      <c r="L252" s="54"/>
      <c r="N252" s="192"/>
      <c r="O252" s="54"/>
      <c r="P252" s="54"/>
      <c r="Q252" s="2"/>
      <c r="R252" s="2"/>
      <c r="S252" s="2"/>
      <c r="T252" s="193"/>
      <c r="U252" s="194"/>
      <c r="V252" s="194"/>
      <c r="W252" s="194"/>
      <c r="X252" s="195"/>
      <c r="Y252" s="195"/>
      <c r="Z252" s="195"/>
      <c r="AA252" s="93"/>
      <c r="AB252" s="196" t="s">
        <v>41</v>
      </c>
      <c r="AC252" s="196"/>
      <c r="AD252" s="196"/>
      <c r="AE252" s="196"/>
      <c r="AF252" s="196"/>
      <c r="AG252" s="13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28:32" ht="11.25" customHeight="1" hidden="1">
      <c r="AB253" s="196" t="str">
        <f>IF(ISBLANK('[1]dane'!$D$4),"",'[1]dane'!$D$4)</f>
        <v>Zenon GIĘTKOWSKI</v>
      </c>
      <c r="AC253" s="196"/>
      <c r="AD253" s="196"/>
      <c r="AE253" s="196"/>
      <c r="AF253" s="196"/>
    </row>
    <row r="254" spans="10:64" ht="11.25" customHeight="1" hidden="1">
      <c r="J254" s="2"/>
      <c r="K254" s="2"/>
      <c r="L254" s="2"/>
      <c r="M254" s="168"/>
      <c r="N254" s="197">
        <v>1</v>
      </c>
      <c r="O254" s="198">
        <v>7</v>
      </c>
      <c r="P254" s="170"/>
      <c r="Q254" s="1"/>
      <c r="R254" s="1"/>
      <c r="S254" s="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0:64" ht="11.25" customHeight="1" hidden="1">
      <c r="J255" s="2"/>
      <c r="K255" s="2"/>
      <c r="L255" s="2"/>
      <c r="N255" s="173" t="s">
        <v>61</v>
      </c>
      <c r="P255" s="170"/>
      <c r="Q255" s="1"/>
      <c r="R255" s="1"/>
      <c r="S255" s="1"/>
      <c r="T255" s="1"/>
      <c r="U255" s="174"/>
      <c r="V255" s="175"/>
      <c r="W255" s="175"/>
      <c r="X255" s="175"/>
      <c r="Y255" s="2"/>
      <c r="Z255" s="2"/>
      <c r="AA255" s="2"/>
      <c r="AB255" s="2"/>
      <c r="AC255" s="2"/>
      <c r="AD255" s="2"/>
      <c r="AE255" s="68" t="s">
        <v>86</v>
      </c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1.25" customHeight="1" hidden="1">
      <c r="A256" s="176">
        <f>W256</f>
        <v>0</v>
      </c>
      <c r="B256" s="2" t="str">
        <f>IF(TYPE(T256)=16,"",T256)</f>
        <v>M4698</v>
      </c>
      <c r="D256" s="2">
        <f>IF(TYPE(T257)=16,"",T257)</f>
      </c>
      <c r="F256" s="2" t="str">
        <f>IF(A256=0,IF(AND(LEN(B256)&gt;0,LEN(D256)=0),VLOOKUP(B256,'[1]zawodnicy'!$A:$E,1,FALSE),IF(AND(LEN(D256)&gt;0,LEN(B256)=0),VLOOKUP(D256,'[1]zawodnicy'!$A:$E,1,FALSE),"")),IF((VLOOKUP(A256,'[1]plan gier'!$X:$AF,7,FALSE))="","",VLOOKUP(VLOOKUP(A256,'[1]plan gier'!$X:$AF,7,FALSE),'[1]zawodnicy'!$A:$E,1,FALSE)))</f>
        <v>M4698</v>
      </c>
      <c r="H256" s="2">
        <f>IF(A256=0,"",IF((VLOOKUP(A256,'[1]plan gier'!$X:$AF,7,FALSE))="","",VLOOKUP(A256,'[1]plan gier'!$X:$AF,9,FALSE)))</f>
      </c>
      <c r="J256" s="177"/>
      <c r="L256" s="68">
        <f>IF(A256=0,"",IF(VLOOKUP(A256,'[1]plan gier'!A:S,19,FALSE)="","",VLOOKUP(A256,'[1]plan gier'!A:S,19,FALSE)))</f>
      </c>
      <c r="M256" s="2" t="str">
        <f>N255</f>
        <v>pojedyncza chłopców</v>
      </c>
      <c r="N256" s="179"/>
      <c r="O256" s="199">
        <f>IF(P256="","",1)</f>
        <v>1</v>
      </c>
      <c r="P256" s="181">
        <f>IF(O254&gt;4,1,"")</f>
        <v>1</v>
      </c>
      <c r="Q256" s="5">
        <f>O256</f>
        <v>1</v>
      </c>
      <c r="T256" s="182" t="str">
        <f>UPPER(IF(O256="","",IF(ISTEXT(N256),N256,IF(AND(N254&gt;0,O256&gt;0),VLOOKUP(N254&amp;O256&amp;N255,I:J,2,FALSE),""))))</f>
        <v>M4698</v>
      </c>
      <c r="U256" s="183"/>
      <c r="V256" s="184" t="str">
        <f>IF(T256&lt;&gt;"",CONCATENATE(VLOOKUP(T256,'[1]zawodnicy'!$A:$E,2,FALSE)," ",VLOOKUP(T256,'[1]zawodnicy'!$A:$E,3,FALSE)," - ",VLOOKUP(T256,'[1]zawodnicy'!$A:$E,4,FALSE)),"")</f>
        <v>Norbert MARKOWSKI - UKS Kometa Sianów</v>
      </c>
      <c r="W256" s="185"/>
      <c r="X256" s="186" t="str">
        <f>IF(ISBLANK(W256),IF(AND(LEN(T256)&gt;0,LEN(T257)=0),VLOOKUP(T256,'[1]zawodnicy'!$A:$E,3,FALSE),IF(AND(LEN(T257)&gt;0,LEN(T256)=0),VLOOKUP(T257,'[1]zawodnicy'!$A:$E,3,FALSE),"")),IF((VLOOKUP(W256,'[1]plan gier'!$X:$AF,7,FALSE))="","",VLOOKUP(VLOOKUP(W256,'[1]plan gier'!$X:$AF,7,FALSE),'[1]zawodnicy'!$A:$E,3,FALSE)))</f>
        <v>MARKOWSKI</v>
      </c>
      <c r="Y256" s="187"/>
      <c r="Z256" s="187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0:64" ht="11.25" customHeight="1" hidden="1">
      <c r="J257" s="177"/>
      <c r="N257" s="179"/>
      <c r="O257" s="200">
        <f>IF(P257="","",2)</f>
      </c>
      <c r="P257" s="181">
        <f>IF(O254&gt;7,5,"")</f>
      </c>
      <c r="Q257" s="5">
        <f>O257</f>
      </c>
      <c r="T257" s="182">
        <f>UPPER(IF(O257="","",IF(ISTEXT(N257),N257,IF(AND(N254&gt;0,O257&gt;0),VLOOKUP(N254&amp;O257&amp;N255,I:J,2,FALSE),""))))</f>
      </c>
      <c r="U257" s="183"/>
      <c r="V257" s="184">
        <f>IF(T257&lt;&gt;"",CONCATENATE(VLOOKUP(T257,'[1]zawodnicy'!$A:$E,2,FALSE)," ",VLOOKUP(T257,'[1]zawodnicy'!$A:$E,3,FALSE)," - ",VLOOKUP(T257,'[1]zawodnicy'!$A:$E,4,FALSE)),"")</f>
      </c>
      <c r="W257" s="189"/>
      <c r="X257" s="190">
        <f>IF(ISBLANK(W256),"",IF((VLOOKUP(W256,'[1]plan gier'!$X:$AF,7,FALSE))="",L256,VLOOKUP(W256,'[1]plan gier'!$X:$AF,9,FALSE)))</f>
      </c>
      <c r="Y257" s="191"/>
      <c r="Z257" s="201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1.25" customHeight="1" hidden="1">
      <c r="A258" s="202">
        <f>Z258</f>
        <v>109</v>
      </c>
      <c r="B258" s="2" t="str">
        <f>F256</f>
        <v>M4698</v>
      </c>
      <c r="D258" s="2" t="str">
        <f>F260</f>
        <v>G4791</v>
      </c>
      <c r="F258" s="2" t="str">
        <f>IF(A258=0,IF(AND(LEN(B258)&gt;0,LEN(D258)=0),B258,IF(AND(LEN(D258)&gt;0,LEN(B258)=0),D258,"")),IF((VLOOKUP(A258,'[1]plan gier'!$X:$AF,7,FALSE))="","",VLOOKUP(VLOOKUP(A258,'[1]plan gier'!$X:$AF,7,FALSE),'[1]zawodnicy'!$A:$E,1,FALSE)))</f>
        <v>G4791</v>
      </c>
      <c r="H258" s="2" t="str">
        <f>IF(A258=0,"",IF((VLOOKUP(A258,'[1]plan gier'!$X:$AF,7,FALSE))="","",VLOOKUP(A258,'[1]plan gier'!$X:$AF,9,FALSE)))</f>
        <v>21:6,21:17</v>
      </c>
      <c r="J258" s="177"/>
      <c r="L258" s="68" t="str">
        <f>IF(A258=0,"",IF(VLOOKUP(A258,'[1]plan gier'!A:S,19,FALSE)="","",VLOOKUP(A258,'[1]plan gier'!A:S,19,FALSE)))</f>
        <v>godz. 20:50</v>
      </c>
      <c r="M258" s="2" t="str">
        <f>N255</f>
        <v>pojedyncza chłopców</v>
      </c>
      <c r="N258" s="168"/>
      <c r="O258" s="203"/>
      <c r="P258" s="181"/>
      <c r="T258" s="10"/>
      <c r="U258" s="204"/>
      <c r="V258" s="2"/>
      <c r="W258" s="2"/>
      <c r="X258" s="172"/>
      <c r="Y258" s="11"/>
      <c r="Z258" s="205">
        <v>109</v>
      </c>
      <c r="AA258" s="187" t="str">
        <f>IF(ISBLANK(Z258),IF(AND(LEN(X256)&gt;0,LEN(X260)=0),X256,IF(AND(LEN(X260)&gt;0,LEN(X256)=0),X260,"")),IF((VLOOKUP(Z258,'[1]plan gier'!$X:$AF,7,FALSE))="","",VLOOKUP(VLOOKUP(Z258,'[1]plan gier'!$X:$AF,7,FALSE),'[1]zawodnicy'!$A:$E,3,FALSE)))</f>
        <v>GABRYSIAK</v>
      </c>
      <c r="AB258" s="187"/>
      <c r="AC258" s="187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0:64" ht="11.25" customHeight="1" hidden="1">
      <c r="J259" s="177"/>
      <c r="N259" s="168"/>
      <c r="O259" s="203"/>
      <c r="P259" s="181"/>
      <c r="T259" s="10"/>
      <c r="U259" s="204"/>
      <c r="V259" s="2"/>
      <c r="W259" s="2"/>
      <c r="X259" s="172"/>
      <c r="Y259" s="11"/>
      <c r="Z259" s="206"/>
      <c r="AA259" s="191" t="str">
        <f>IF(ISBLANK(Z258),"",IF((VLOOKUP(Z258,'[1]plan gier'!$X:$AF,7,FALSE))="",L258,VLOOKUP(Z258,'[1]plan gier'!$X:$AF,9,FALSE)))</f>
        <v>21:6,21:17</v>
      </c>
      <c r="AB259" s="191"/>
      <c r="AC259" s="201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1.25" customHeight="1" hidden="1">
      <c r="A260" s="176">
        <f>W260</f>
        <v>94</v>
      </c>
      <c r="B260" s="2" t="str">
        <f>IF(TYPE(T260)=16,"",T260)</f>
        <v>G4791</v>
      </c>
      <c r="D260" s="2" t="str">
        <f>IF(TYPE(T261)=16,"",T261)</f>
        <v>G5315</v>
      </c>
      <c r="F260" s="2" t="str">
        <f>IF(A260=0,IF(AND(LEN(B260)&gt;0,LEN(D260)=0),VLOOKUP(B260,'[1]zawodnicy'!$A:$E,1,FALSE),IF(AND(LEN(D260)&gt;0,LEN(B260)=0),VLOOKUP(D260,'[1]zawodnicy'!$A:$E,1,FALSE),"")),IF((VLOOKUP(A260,'[1]plan gier'!$X:$AF,7,FALSE))="","",VLOOKUP(VLOOKUP(A260,'[1]plan gier'!$X:$AF,7,FALSE),'[1]zawodnicy'!$A:$E,1,FALSE)))</f>
        <v>G4791</v>
      </c>
      <c r="H260" s="2" t="str">
        <f>IF(A260=0,"",IF((VLOOKUP(A260,'[1]plan gier'!$X:$AF,7,FALSE))="","",VLOOKUP(A260,'[1]plan gier'!$X:$AF,9,FALSE)))</f>
        <v>21:5,21:15</v>
      </c>
      <c r="J260" s="177"/>
      <c r="L260" s="68" t="str">
        <f>IF(A260=0,"",IF(VLOOKUP(A260,'[1]plan gier'!A:S,19,FALSE)="","",VLOOKUP(A260,'[1]plan gier'!A:S,19,FALSE)))</f>
        <v>godz. 19:10</v>
      </c>
      <c r="M260" s="2" t="str">
        <f>N255</f>
        <v>pojedyncza chłopców</v>
      </c>
      <c r="N260" s="179"/>
      <c r="O260" s="199">
        <f>IF(P260="","",MAX(O256:O259)+1)</f>
        <v>2</v>
      </c>
      <c r="P260" s="181">
        <f>IF(O254&gt;4,9,"")</f>
        <v>9</v>
      </c>
      <c r="Q260" s="5">
        <f>O260</f>
        <v>2</v>
      </c>
      <c r="T260" s="182" t="str">
        <f>UPPER(IF(O260="","",IF(ISTEXT(N260),N260,IF(AND(N254&gt;0,O260&gt;0),VLOOKUP(N254&amp;O260&amp;N255,I:J,2,FALSE),""))))</f>
        <v>G4791</v>
      </c>
      <c r="U260" s="183"/>
      <c r="V260" s="184" t="str">
        <f>IF(T260&lt;&gt;"",CONCATENATE(VLOOKUP(T260,'[1]zawodnicy'!$A:$E,2,FALSE)," ",VLOOKUP(T260,'[1]zawodnicy'!$A:$E,3,FALSE)," - ",VLOOKUP(T260,'[1]zawodnicy'!$A:$E,4,FALSE)),"")</f>
        <v>Nestor GABRYSIAK - UKSOSIR Badminton Sławno</v>
      </c>
      <c r="W260" s="185">
        <v>94</v>
      </c>
      <c r="X260" s="186" t="str">
        <f>IF(ISBLANK(W260),IF(AND(LEN(T260)&gt;0,LEN(T261)=0),VLOOKUP(T260,'[1]zawodnicy'!$A:$E,3,FALSE),IF(AND(LEN(T261)&gt;0,LEN(T260)=0),VLOOKUP(T261,'[1]zawodnicy'!$A:$E,3,FALSE),"")),IF((VLOOKUP(W260,'[1]plan gier'!$X:$AF,7,FALSE))="","",VLOOKUP(VLOOKUP(W260,'[1]plan gier'!$X:$AF,7,FALSE),'[1]zawodnicy'!$A:$E,3,FALSE)))</f>
        <v>GABRYSIAK</v>
      </c>
      <c r="Y260" s="187"/>
      <c r="Z260" s="207"/>
      <c r="AA260" s="11"/>
      <c r="AB260" s="11"/>
      <c r="AC260" s="208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0:64" ht="11.25" customHeight="1" hidden="1">
      <c r="J261" s="177"/>
      <c r="N261" s="179"/>
      <c r="O261" s="200">
        <f>IF(P261="","",MAX(O256:O260)+1)</f>
        <v>3</v>
      </c>
      <c r="P261" s="181">
        <f>IF(O254&gt;5,13,"")</f>
        <v>13</v>
      </c>
      <c r="Q261" s="5">
        <f>O261</f>
        <v>3</v>
      </c>
      <c r="T261" s="182" t="str">
        <f>UPPER(IF(O261="","",IF(ISTEXT(N261),N261,IF(AND(N254&gt;0,O261&gt;0),VLOOKUP(N254&amp;O261&amp;N255,I:J,2,FALSE),""))))</f>
        <v>G5315</v>
      </c>
      <c r="U261" s="183"/>
      <c r="V261" s="184" t="str">
        <f>IF(T261&lt;&gt;"",CONCATENATE(VLOOKUP(T261,'[1]zawodnicy'!$A:$E,2,FALSE)," ",VLOOKUP(T261,'[1]zawodnicy'!$A:$E,3,FALSE)," - ",VLOOKUP(T261,'[1]zawodnicy'!$A:$E,4,FALSE)),"")</f>
        <v>Jakub GAŁĄZKA - MMKS Gdańsk</v>
      </c>
      <c r="W261" s="189"/>
      <c r="X261" s="209" t="str">
        <f>IF(ISBLANK(W260),"",IF((VLOOKUP(W260,'[1]plan gier'!$X:$AF,7,FALSE))="",L260,VLOOKUP(W260,'[1]plan gier'!$X:$AF,9,FALSE)))</f>
        <v>21:5,21:15</v>
      </c>
      <c r="Y261" s="171"/>
      <c r="Z261" s="171"/>
      <c r="AA261" s="11"/>
      <c r="AB261" s="11"/>
      <c r="AC261" s="208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1.25" customHeight="1" hidden="1">
      <c r="A262" s="210">
        <f>AC262</f>
        <v>113</v>
      </c>
      <c r="B262" s="2" t="str">
        <f>F258</f>
        <v>G4791</v>
      </c>
      <c r="D262" s="2" t="str">
        <f>F266</f>
        <v>C4264</v>
      </c>
      <c r="F262" s="2">
        <f>IF(A262=0,IF(AND(LEN(B262)&gt;0,LEN(D262)=0),B262,IF(AND(LEN(D262)&gt;0,LEN(B262)=0),D262,"")),IF((VLOOKUP(A262,'[1]plan gier'!$X:$AF,7,FALSE))="","",VLOOKUP(VLOOKUP(A262,'[1]plan gier'!$X:$AF,7,FALSE),'[1]zawodnicy'!$A:$E,1,FALSE)))</f>
      </c>
      <c r="H262" s="2">
        <f>IF(A262=0,"",IF((VLOOKUP(A262,'[1]plan gier'!$X:$AF,7,FALSE))="","",VLOOKUP(A262,'[1]plan gier'!$X:$AF,9,FALSE)))</f>
      </c>
      <c r="J262" s="177"/>
      <c r="L262" s="68" t="str">
        <f>IF(A262=0,"",IF(VLOOKUP(A262,'[1]plan gier'!A:S,19,FALSE)="","",VLOOKUP(A262,'[1]plan gier'!A:S,19,FALSE)))</f>
        <v>godz. 21:10</v>
      </c>
      <c r="M262" s="2" t="str">
        <f>N255</f>
        <v>pojedyncza chłopców</v>
      </c>
      <c r="N262" s="168"/>
      <c r="O262" s="203"/>
      <c r="P262" s="181"/>
      <c r="T262" s="10"/>
      <c r="U262" s="204"/>
      <c r="V262" s="172"/>
      <c r="W262" s="2"/>
      <c r="X262" s="11"/>
      <c r="Y262" s="2"/>
      <c r="Z262" s="2"/>
      <c r="AA262" s="11"/>
      <c r="AB262" s="11"/>
      <c r="AC262" s="205">
        <v>113</v>
      </c>
      <c r="AD262" s="187">
        <f>IF(ISBLANK(AC262),IF(AND(LEN(AA258)&gt;0,LEN(AA266)=0),AA258,IF(AND(LEN(AA266)&gt;0,LEN(AA258)=0),AA266,"")),IF((VLOOKUP(AC262,'[1]plan gier'!$X:$AF,7,FALSE))="","",VLOOKUP(VLOOKUP(AC262,'[1]plan gier'!$X:$AF,7,FALSE),'[1]zawodnicy'!$A:$E,3,FALSE)))</f>
      </c>
      <c r="AE262" s="187"/>
      <c r="AF262" s="187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0:64" ht="11.25" customHeight="1" hidden="1">
      <c r="J263" s="177"/>
      <c r="N263" s="168"/>
      <c r="O263" s="203"/>
      <c r="P263" s="181"/>
      <c r="T263" s="10"/>
      <c r="U263" s="204"/>
      <c r="V263" s="172"/>
      <c r="W263" s="2"/>
      <c r="X263" s="11"/>
      <c r="Y263" s="2"/>
      <c r="Z263" s="2"/>
      <c r="AA263" s="11"/>
      <c r="AB263" s="11"/>
      <c r="AC263" s="206"/>
      <c r="AD263" s="191" t="str">
        <f>IF(ISBLANK(AC262),"",IF((VLOOKUP(AC262,'[1]plan gier'!$X:$AF,7,FALSE))="",L262,VLOOKUP(AC262,'[1]plan gier'!$X:$AF,9,FALSE)))</f>
        <v>godz. 21:10</v>
      </c>
      <c r="AE263" s="191"/>
      <c r="AF263" s="191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1.25" customHeight="1" hidden="1">
      <c r="A264" s="176">
        <f>W264</f>
        <v>95</v>
      </c>
      <c r="B264" s="2" t="str">
        <f>IF(TYPE(T264)=16,"",T264)</f>
        <v>K4719</v>
      </c>
      <c r="D264" s="2" t="str">
        <f>IF(TYPE(T265)=16,"",T265)</f>
        <v>G5445</v>
      </c>
      <c r="F264" s="2" t="str">
        <f>IF(A264=0,IF(AND(LEN(B264)&gt;0,LEN(D264)=0),VLOOKUP(B264,'[1]zawodnicy'!$A:$E,1,FALSE),IF(AND(LEN(D264)&gt;0,LEN(B264)=0),VLOOKUP(D264,'[1]zawodnicy'!$A:$E,1,FALSE),"")),IF((VLOOKUP(A264,'[1]plan gier'!$X:$AF,7,FALSE))="","",VLOOKUP(VLOOKUP(A264,'[1]plan gier'!$X:$AF,7,FALSE),'[1]zawodnicy'!$A:$E,1,FALSE)))</f>
        <v>K4719</v>
      </c>
      <c r="H264" s="2" t="str">
        <f>IF(A264=0,"",IF((VLOOKUP(A264,'[1]plan gier'!$X:$AF,7,FALSE))="","",VLOOKUP(A264,'[1]plan gier'!$X:$AF,9,FALSE)))</f>
        <v>23:21,21:14</v>
      </c>
      <c r="J264" s="177"/>
      <c r="L264" s="68" t="str">
        <f>IF(A264=0,"",IF(VLOOKUP(A264,'[1]plan gier'!A:S,19,FALSE)="","",VLOOKUP(A264,'[1]plan gier'!A:S,19,FALSE)))</f>
        <v>godz. 19:10</v>
      </c>
      <c r="M264" s="2" t="str">
        <f>N255</f>
        <v>pojedyncza chłopców</v>
      </c>
      <c r="N264" s="179"/>
      <c r="O264" s="199">
        <f>IF(P264="","",MAX(O256:O263)+1)</f>
        <v>4</v>
      </c>
      <c r="P264" s="181">
        <f>IF(O254&gt;4,20,"")</f>
        <v>20</v>
      </c>
      <c r="Q264" s="5">
        <f>O264</f>
        <v>4</v>
      </c>
      <c r="T264" s="182" t="str">
        <f>UPPER(IF(O264="","",IF(ISTEXT(N264),N264,IF(AND(N254&gt;0,O264&gt;0),VLOOKUP(N254&amp;O264&amp;N255,I:J,2,FALSE),""))))</f>
        <v>K4719</v>
      </c>
      <c r="U264" s="183"/>
      <c r="V264" s="184" t="str">
        <f>IF(T264&lt;&gt;"",CONCATENATE(VLOOKUP(T264,'[1]zawodnicy'!$A:$E,2,FALSE)," ",VLOOKUP(T264,'[1]zawodnicy'!$A:$E,3,FALSE)," - ",VLOOKUP(T264,'[1]zawodnicy'!$A:$E,4,FALSE)),"")</f>
        <v>Michał KAZUSEK - UKSOSIR Badminton Sławno</v>
      </c>
      <c r="W264" s="185">
        <v>95</v>
      </c>
      <c r="X264" s="186" t="str">
        <f>IF(ISBLANK(W264),IF(AND(LEN(T264)&gt;0,LEN(T265)=0),VLOOKUP(T264,'[1]zawodnicy'!$A:$E,3,FALSE),IF(AND(LEN(T265)&gt;0,LEN(T264)=0),VLOOKUP(T265,'[1]zawodnicy'!$A:$E,3,FALSE),"")),IF((VLOOKUP(W264,'[1]plan gier'!$X:$AF,7,FALSE))="","",VLOOKUP(VLOOKUP(W264,'[1]plan gier'!$X:$AF,7,FALSE),'[1]zawodnicy'!$A:$E,3,FALSE)))</f>
        <v>KAZUSEK</v>
      </c>
      <c r="Y264" s="187"/>
      <c r="Z264" s="187"/>
      <c r="AA264" s="11"/>
      <c r="AB264" s="11"/>
      <c r="AC264" s="208"/>
      <c r="AD264" s="11"/>
      <c r="AE264" s="11"/>
      <c r="AF264" s="11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0:64" ht="11.25" customHeight="1" hidden="1">
      <c r="J265" s="177"/>
      <c r="N265" s="179"/>
      <c r="O265" s="200">
        <f>IF(P265="","",MAX(O256:O264)+1)</f>
        <v>5</v>
      </c>
      <c r="P265" s="181">
        <f>IF(O254&gt;4,24,"")</f>
        <v>24</v>
      </c>
      <c r="Q265" s="5">
        <f>O265</f>
        <v>5</v>
      </c>
      <c r="T265" s="182" t="str">
        <f>UPPER(IF(O265="","",IF(ISTEXT(N265),N265,IF(AND(N254&gt;0,O265&gt;0),VLOOKUP(N254&amp;O265&amp;N255,I:J,2,FALSE),""))))</f>
        <v>G5445</v>
      </c>
      <c r="U265" s="183"/>
      <c r="V265" s="184" t="str">
        <f>IF(T265&lt;&gt;"",CONCATENATE(VLOOKUP(T265,'[1]zawodnicy'!$A:$E,2,FALSE)," ",VLOOKUP(T265,'[1]zawodnicy'!$A:$E,3,FALSE)," - ",VLOOKUP(T265,'[1]zawodnicy'!$A:$E,4,FALSE)),"")</f>
        <v>Bartosz GROCHOWSKI - MMKS Gdańsk</v>
      </c>
      <c r="W265" s="189"/>
      <c r="X265" s="190" t="str">
        <f>IF(ISBLANK(W264),"",IF((VLOOKUP(W264,'[1]plan gier'!$X:$AF,7,FALSE))="",L264,VLOOKUP(W264,'[1]plan gier'!$X:$AF,9,FALSE)))</f>
        <v>23:21,21:14</v>
      </c>
      <c r="Y265" s="191"/>
      <c r="Z265" s="201"/>
      <c r="AA265" s="11"/>
      <c r="AB265" s="11"/>
      <c r="AC265" s="208"/>
      <c r="AD265" s="11"/>
      <c r="AE265" s="11"/>
      <c r="AF265" s="11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1.25" customHeight="1" hidden="1">
      <c r="A266" s="202">
        <f>Z266</f>
        <v>110</v>
      </c>
      <c r="B266" s="2" t="str">
        <f>F264</f>
        <v>K4719</v>
      </c>
      <c r="D266" s="2" t="str">
        <f>F268</f>
        <v>C4264</v>
      </c>
      <c r="F266" s="2" t="str">
        <f>IF(A266=0,IF(AND(LEN(B266)&gt;0,LEN(D266)=0),B266,IF(AND(LEN(D266)&gt;0,LEN(B266)=0),D266,"")),IF((VLOOKUP(A266,'[1]plan gier'!$X:$AF,7,FALSE))="","",VLOOKUP(VLOOKUP(A266,'[1]plan gier'!$X:$AF,7,FALSE),'[1]zawodnicy'!$A:$E,1,FALSE)))</f>
        <v>C4264</v>
      </c>
      <c r="H266" s="2" t="str">
        <f>IF(A266=0,"",IF((VLOOKUP(A266,'[1]plan gier'!$X:$AF,7,FALSE))="","",VLOOKUP(A266,'[1]plan gier'!$X:$AF,9,FALSE)))</f>
        <v>22:20,21:15</v>
      </c>
      <c r="J266" s="177"/>
      <c r="L266" s="68" t="str">
        <f>IF(A266=0,"",IF(VLOOKUP(A266,'[1]plan gier'!A:S,19,FALSE)="","",VLOOKUP(A266,'[1]plan gier'!A:S,19,FALSE)))</f>
        <v>godz. 20:50</v>
      </c>
      <c r="M266" s="2" t="str">
        <f>N255</f>
        <v>pojedyncza chłopców</v>
      </c>
      <c r="N266" s="168"/>
      <c r="O266" s="203"/>
      <c r="P266" s="181"/>
      <c r="T266" s="10"/>
      <c r="U266" s="204"/>
      <c r="V266" s="2"/>
      <c r="W266" s="2"/>
      <c r="X266" s="172"/>
      <c r="Y266" s="11"/>
      <c r="Z266" s="205">
        <v>110</v>
      </c>
      <c r="AA266" s="187" t="str">
        <f>IF(ISBLANK(Z266),IF(AND(LEN(X264)&gt;0,LEN(X268)=0),X264,IF(AND(LEN(X268)&gt;0,LEN(X264)=0),X268,"")),IF((VLOOKUP(Z266,'[1]plan gier'!$X:$AF,7,FALSE))="","",VLOOKUP(VLOOKUP(Z266,'[1]plan gier'!$X:$AF,7,FALSE),'[1]zawodnicy'!$A:$E,3,FALSE)))</f>
        <v>CYBULSKI</v>
      </c>
      <c r="AB266" s="187"/>
      <c r="AC266" s="207"/>
      <c r="AD266" s="11"/>
      <c r="AE266" s="11"/>
      <c r="AF266" s="11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0:64" ht="11.25" customHeight="1" hidden="1">
      <c r="J267" s="177"/>
      <c r="N267" s="168"/>
      <c r="O267" s="203"/>
      <c r="P267" s="181"/>
      <c r="T267" s="10"/>
      <c r="U267" s="204"/>
      <c r="V267" s="2"/>
      <c r="W267" s="2"/>
      <c r="X267" s="172"/>
      <c r="Y267" s="11"/>
      <c r="Z267" s="206"/>
      <c r="AA267" s="171" t="str">
        <f>IF(ISBLANK(Z266),"",IF((VLOOKUP(Z266,'[1]plan gier'!$X:$AF,7,FALSE))="",L266,VLOOKUP(Z266,'[1]plan gier'!$X:$AF,9,FALSE)))</f>
        <v>22:20,21:15</v>
      </c>
      <c r="AB267" s="171"/>
      <c r="AC267" s="171"/>
      <c r="AD267" s="11"/>
      <c r="AE267" s="11"/>
      <c r="AF267" s="11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1.25" customHeight="1" hidden="1">
      <c r="A268" s="176">
        <f>W268</f>
        <v>96</v>
      </c>
      <c r="B268" s="2" t="str">
        <f>IF(TYPE(T268)=16,"",T268)</f>
        <v>P4611</v>
      </c>
      <c r="D268" s="2" t="str">
        <f>IF(TYPE(T269)=16,"",T269)</f>
        <v>C4264</v>
      </c>
      <c r="F268" s="2" t="str">
        <f>IF(A268=0,IF(AND(LEN(B268)&gt;0,LEN(D268)=0),VLOOKUP(B268,'[1]zawodnicy'!$A:$E,1,FALSE),IF(AND(LEN(D268)&gt;0,LEN(B268)=0),VLOOKUP(D268,'[1]zawodnicy'!$A:$E,1,FALSE),"")),IF((VLOOKUP(A268,'[1]plan gier'!$X:$AF,7,FALSE))="","",VLOOKUP(VLOOKUP(A268,'[1]plan gier'!$X:$AF,7,FALSE),'[1]zawodnicy'!$A:$E,1,FALSE)))</f>
        <v>C4264</v>
      </c>
      <c r="H268" s="2" t="str">
        <f>IF(A268=0,"",IF((VLOOKUP(A268,'[1]plan gier'!$X:$AF,7,FALSE))="","",VLOOKUP(A268,'[1]plan gier'!$X:$AF,9,FALSE)))</f>
        <v>21:11,21:10</v>
      </c>
      <c r="J268" s="177"/>
      <c r="L268" s="68" t="str">
        <f>IF(A268=0,"",IF(VLOOKUP(A268,'[1]plan gier'!A:S,19,FALSE)="","",VLOOKUP(A268,'[1]plan gier'!A:S,19,FALSE)))</f>
        <v>godz. 19:10</v>
      </c>
      <c r="M268" s="2" t="str">
        <f>N255</f>
        <v>pojedyncza chłopców</v>
      </c>
      <c r="N268" s="179"/>
      <c r="O268" s="199">
        <f>IF(P268="","",MAX(O256:O267)+1)</f>
        <v>6</v>
      </c>
      <c r="P268" s="181">
        <f>IF(O254&gt;6,28,"")</f>
        <v>28</v>
      </c>
      <c r="Q268" s="5">
        <f>O268</f>
        <v>6</v>
      </c>
      <c r="T268" s="182" t="str">
        <f>UPPER(IF(O268="","",IF(ISTEXT(N268),N268,IF(AND(N254&gt;0,O268&gt;0),VLOOKUP(N254&amp;O268&amp;N255,I:J,2,FALSE),""))))</f>
        <v>P4611</v>
      </c>
      <c r="U268" s="183"/>
      <c r="V268" s="184" t="str">
        <f>IF(T268&lt;&gt;"",CONCATENATE(VLOOKUP(T268,'[1]zawodnicy'!$A:$E,2,FALSE)," ",VLOOKUP(T268,'[1]zawodnicy'!$A:$E,3,FALSE)," - ",VLOOKUP(T268,'[1]zawodnicy'!$A:$E,4,FALSE)),"")</f>
        <v>Dorian PASTERNAK - UKSOSIR Badminton Sławno</v>
      </c>
      <c r="W268" s="185">
        <v>96</v>
      </c>
      <c r="X268" s="186" t="str">
        <f>IF(ISBLANK(W268),IF(AND(LEN(T268)&gt;0,LEN(T269)=0),VLOOKUP(T268,'[1]zawodnicy'!$A:$E,3,FALSE),IF(AND(LEN(T269)&gt;0,LEN(T268)=0),VLOOKUP(T269,'[1]zawodnicy'!$A:$E,3,FALSE),"")),IF((VLOOKUP(W268,'[1]plan gier'!$X:$AF,7,FALSE))="","",VLOOKUP(VLOOKUP(W268,'[1]plan gier'!$X:$AF,7,FALSE),'[1]zawodnicy'!$A:$E,3,FALSE)))</f>
        <v>CYBULSKI</v>
      </c>
      <c r="Y268" s="187"/>
      <c r="Z268" s="207"/>
      <c r="AA268" s="2"/>
      <c r="AB268" s="2"/>
      <c r="AC268" s="2"/>
      <c r="AD268" s="172"/>
      <c r="AE268" s="172"/>
      <c r="AF268" s="17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0:64" ht="11.25" customHeight="1" hidden="1">
      <c r="J269" s="177"/>
      <c r="N269" s="179"/>
      <c r="O269" s="200">
        <f>IF(P269="","",MAX(O256:O268)+1)</f>
        <v>7</v>
      </c>
      <c r="P269" s="181">
        <f>IF(O254&gt;4,32,"")</f>
        <v>32</v>
      </c>
      <c r="Q269" s="5">
        <f>O269</f>
        <v>7</v>
      </c>
      <c r="T269" s="182" t="str">
        <f>UPPER(IF(O269="","",IF(ISTEXT(N269),N269,IF(AND(N254&gt;0,O269&gt;0),VLOOKUP(N254&amp;O269&amp;N255,I:J,2,FALSE),""))))</f>
        <v>C4264</v>
      </c>
      <c r="U269" s="183"/>
      <c r="V269" s="184" t="str">
        <f>IF(T269&lt;&gt;"",CONCATENATE(VLOOKUP(T269,'[1]zawodnicy'!$A:$E,2,FALSE)," ",VLOOKUP(T269,'[1]zawodnicy'!$A:$E,3,FALSE)," - ",VLOOKUP(T269,'[1]zawodnicy'!$A:$E,4,FALSE)),"")</f>
        <v>Szymon CYBULSKI - MKB Lednik Miastko</v>
      </c>
      <c r="W269" s="189"/>
      <c r="X269" s="209" t="str">
        <f>IF(ISBLANK(W268),"",IF((VLOOKUP(W268,'[1]plan gier'!$X:$AF,7,FALSE))="",L268,VLOOKUP(W268,'[1]plan gier'!$X:$AF,9,FALSE)))</f>
        <v>21:11,21:10</v>
      </c>
      <c r="Y269" s="171"/>
      <c r="Z269" s="171"/>
      <c r="AA269" s="2"/>
      <c r="AB269" s="2"/>
      <c r="AC269" s="2"/>
      <c r="AD269" s="11"/>
      <c r="AE269" s="11"/>
      <c r="AF269" s="11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ht="11.25" customHeight="1" hidden="1"/>
    <row r="271" ht="11.25" customHeight="1" hidden="1"/>
    <row r="272" spans="13:32" ht="11.25" customHeight="1" thickBot="1">
      <c r="M272" s="17"/>
      <c r="N272" s="18" t="s">
        <v>87</v>
      </c>
      <c r="R272" s="19"/>
      <c r="S272" s="19"/>
      <c r="T272" s="20" t="str">
        <f>"Gra "&amp;N272</f>
        <v>Gra podwójna juniorek</v>
      </c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19"/>
      <c r="AF272" s="19"/>
    </row>
    <row r="273" spans="14:33" ht="11.25" customHeight="1" thickBot="1">
      <c r="N273" s="12"/>
      <c r="Q273" s="70"/>
      <c r="R273" s="70"/>
      <c r="S273" s="70"/>
      <c r="T273" s="25" t="s">
        <v>2</v>
      </c>
      <c r="U273" s="26" t="s">
        <v>3</v>
      </c>
      <c r="V273" s="27"/>
      <c r="W273" s="28"/>
      <c r="X273" s="25">
        <v>1</v>
      </c>
      <c r="Y273" s="131">
        <v>2</v>
      </c>
      <c r="Z273" s="132" t="s">
        <v>4</v>
      </c>
      <c r="AA273" s="34" t="s">
        <v>5</v>
      </c>
      <c r="AB273" s="34" t="s">
        <v>6</v>
      </c>
      <c r="AC273" s="133" t="s">
        <v>7</v>
      </c>
      <c r="AD273" s="2"/>
      <c r="AE273" s="2"/>
      <c r="AF273" s="13"/>
      <c r="AG273" s="13"/>
    </row>
    <row r="274" spans="10:46" ht="11.25" customHeight="1">
      <c r="J274" s="54"/>
      <c r="K274" s="54"/>
      <c r="L274" s="54"/>
      <c r="N274" s="37" t="s">
        <v>87</v>
      </c>
      <c r="Q274" s="211"/>
      <c r="R274" s="211"/>
      <c r="S274" s="39" t="s">
        <v>11</v>
      </c>
      <c r="T274" s="134">
        <v>1</v>
      </c>
      <c r="U274" s="41" t="str">
        <f>IF(AND(N275&lt;&gt;"",N276&lt;&gt;""),CONCATENATE(VLOOKUP(N275,'[1]zawodnicy'!$A:$E,1,FALSE)," ",VLOOKUP(N275,'[1]zawodnicy'!$A:$E,2,FALSE)," ",VLOOKUP(N275,'[1]zawodnicy'!$A:$E,3,FALSE)," - ",VLOOKUP(N275,'[1]zawodnicy'!$A:$E,4,FALSE)),"")</f>
        <v>M2837 Marta MAŁYSZKO - MKB Lednik Miastko</v>
      </c>
      <c r="V274" s="42"/>
      <c r="W274" s="43"/>
      <c r="X274" s="135"/>
      <c r="Y274" s="137" t="str">
        <f>IF(SUM(AO277:AP277)=0,"",AO277&amp;":"&amp;AP277)</f>
        <v>21:6</v>
      </c>
      <c r="Z274" s="138" t="str">
        <f>IF(SUM(AY277:AZ277)=0,"",BE277&amp;":"&amp;BF277)</f>
        <v>42:11</v>
      </c>
      <c r="AA274" s="139" t="str">
        <f>IF(SUM(AY277:AZ277)=0,"",BG277&amp;":"&amp;BH277)</f>
        <v>2:0</v>
      </c>
      <c r="AB274" s="139" t="str">
        <f>IF(SUM(AY277:AZ277)=0,"",BI277&amp;":"&amp;BJ277)</f>
        <v>1:0</v>
      </c>
      <c r="AC274" s="140">
        <f>IF(SUM(BI277:BI278)&gt;0,BK277,"")</f>
        <v>1</v>
      </c>
      <c r="AD274" s="2"/>
      <c r="AE274" s="2"/>
      <c r="AF274" s="13"/>
      <c r="AG274" s="13"/>
      <c r="AH274" s="15"/>
      <c r="AI274" s="36" t="s">
        <v>8</v>
      </c>
      <c r="AJ274" s="36"/>
      <c r="AK274" s="36"/>
      <c r="AL274" s="36"/>
      <c r="AM274" s="36"/>
      <c r="AN274" s="36"/>
      <c r="AO274" s="36" t="s">
        <v>9</v>
      </c>
      <c r="AP274" s="36"/>
      <c r="AQ274" s="36"/>
      <c r="AR274" s="36"/>
      <c r="AS274" s="36"/>
      <c r="AT274" s="36"/>
    </row>
    <row r="275" spans="10:60" ht="11.25" customHeight="1" thickBot="1">
      <c r="J275" s="11"/>
      <c r="K275" s="11"/>
      <c r="L275" s="11"/>
      <c r="N275" s="49" t="s">
        <v>27</v>
      </c>
      <c r="Q275" s="211"/>
      <c r="R275" s="211"/>
      <c r="S275" s="39"/>
      <c r="T275" s="40"/>
      <c r="U275" s="51">
        <f>IF(AND(N275&lt;&gt;"",N276=""),CONCATENATE(VLOOKUP(N275,'[1]zawodnicy'!$A:$E,1,FALSE)," ",VLOOKUP(N275,'[1]zawodnicy'!$A:$E,2,FALSE)," ",VLOOKUP(N275,'[1]zawodnicy'!$A:$E,3,FALSE)," - ",VLOOKUP(N275,'[1]zawodnicy'!$A:$E,4,FALSE)),"")</f>
      </c>
      <c r="V275" s="52"/>
      <c r="W275" s="53"/>
      <c r="X275" s="44"/>
      <c r="Y275" s="94" t="str">
        <f>IF(SUM(AQ277:AR277)=0,"",AQ277&amp;":"&amp;AR277)</f>
        <v>21:5</v>
      </c>
      <c r="Z275" s="141"/>
      <c r="AA275" s="47"/>
      <c r="AB275" s="47"/>
      <c r="AC275" s="48"/>
      <c r="AD275" s="2"/>
      <c r="AE275" s="2"/>
      <c r="AF275" s="13"/>
      <c r="AG275" s="13"/>
      <c r="AH275" s="15"/>
      <c r="BE275" s="21">
        <f>SUM(BE277:BE279)</f>
        <v>53</v>
      </c>
      <c r="BF275" s="21">
        <f>SUM(BF277:BF279)</f>
        <v>53</v>
      </c>
      <c r="BG275" s="21">
        <f>SUM(BG277:BG279)</f>
        <v>2</v>
      </c>
      <c r="BH275" s="21">
        <f>SUM(BH277:BH279)</f>
        <v>2</v>
      </c>
    </row>
    <row r="276" spans="10:64" ht="11.25" customHeight="1" thickBot="1">
      <c r="J276" s="11"/>
      <c r="K276" s="54"/>
      <c r="L276" s="54"/>
      <c r="N276" s="55" t="s">
        <v>12</v>
      </c>
      <c r="O276" s="54"/>
      <c r="P276" s="54"/>
      <c r="Q276" s="211"/>
      <c r="R276" s="211"/>
      <c r="S276" s="39"/>
      <c r="T276" s="56"/>
      <c r="U276" s="57" t="str">
        <f>IF(N276&lt;&gt;"",CONCATENATE(VLOOKUP(N276,'[1]zawodnicy'!$A:$E,1,FALSE)," ",VLOOKUP(N276,'[1]zawodnicy'!$A:$E,2,FALSE)," ",VLOOKUP(N276,'[1]zawodnicy'!$A:$E,3,FALSE)," - ",VLOOKUP(N276,'[1]zawodnicy'!$A:$E,4,FALSE)),"")</f>
        <v>P2838 Aleksandra PAPRZYCKA - MKB Lednik Miastko</v>
      </c>
      <c r="V276" s="58"/>
      <c r="W276" s="59"/>
      <c r="X276" s="44"/>
      <c r="Y276" s="104">
        <f>IF(SUM(AS277:AT277)=0,"",AS277&amp;":"&amp;AT277)</f>
      </c>
      <c r="Z276" s="142"/>
      <c r="AA276" s="143"/>
      <c r="AB276" s="143"/>
      <c r="AC276" s="144"/>
      <c r="AD276" s="2"/>
      <c r="AE276" s="2"/>
      <c r="AF276" s="13"/>
      <c r="AG276" s="13"/>
      <c r="AH276" s="15"/>
      <c r="AI276" s="145" t="s">
        <v>13</v>
      </c>
      <c r="AJ276" s="146"/>
      <c r="AK276" s="65" t="s">
        <v>14</v>
      </c>
      <c r="AL276" s="146"/>
      <c r="AM276" s="65" t="s">
        <v>15</v>
      </c>
      <c r="AN276" s="147"/>
      <c r="AO276" s="145" t="s">
        <v>13</v>
      </c>
      <c r="AP276" s="146"/>
      <c r="AQ276" s="65" t="s">
        <v>14</v>
      </c>
      <c r="AR276" s="146"/>
      <c r="AS276" s="65" t="s">
        <v>15</v>
      </c>
      <c r="AT276" s="147"/>
      <c r="AU276" s="13"/>
      <c r="AV276" s="13"/>
      <c r="AW276" s="145">
        <v>1</v>
      </c>
      <c r="AX276" s="146"/>
      <c r="AY276" s="65">
        <v>2</v>
      </c>
      <c r="AZ276" s="147"/>
      <c r="BA276" s="212"/>
      <c r="BB276" s="212"/>
      <c r="BE276" s="145" t="s">
        <v>4</v>
      </c>
      <c r="BF276" s="147"/>
      <c r="BG276" s="145" t="s">
        <v>5</v>
      </c>
      <c r="BH276" s="147"/>
      <c r="BI276" s="145" t="s">
        <v>6</v>
      </c>
      <c r="BJ276" s="147"/>
      <c r="BK276" s="66" t="s">
        <v>7</v>
      </c>
      <c r="BL276" s="22">
        <f>SUM(BL277:BL279)</f>
        <v>0</v>
      </c>
    </row>
    <row r="277" spans="1:64" ht="11.25" customHeight="1" thickBot="1">
      <c r="A277" s="21">
        <f>S277</f>
        <v>51</v>
      </c>
      <c r="B277" s="2" t="str">
        <f>IF(N275="","",N275)</f>
        <v>M2837</v>
      </c>
      <c r="C277" s="2" t="str">
        <f>IF(N276="","",N276)</f>
        <v>P2838</v>
      </c>
      <c r="D277" s="2" t="str">
        <f>IF(N278="","",N278)</f>
        <v>G3752</v>
      </c>
      <c r="E277" s="2" t="str">
        <f>IF(N279="","",N279)</f>
        <v>M4756</v>
      </c>
      <c r="J277" s="11"/>
      <c r="K277" s="11"/>
      <c r="L277" s="11"/>
      <c r="M277" s="67" t="str">
        <f>N274</f>
        <v>podwójna juniorek</v>
      </c>
      <c r="O277" s="54"/>
      <c r="P277" s="54"/>
      <c r="Q277" s="68">
        <f>IF(AU277&gt;0,"",IF(A277=0,"",IF(VLOOKUP(A277,'[1]plan gier'!A:S,19,FALSE)="","",VLOOKUP(A277,'[1]plan gier'!A:S,19,FALSE))))</f>
      </c>
      <c r="R277" s="68"/>
      <c r="S277" s="148">
        <v>51</v>
      </c>
      <c r="T277" s="71">
        <v>2</v>
      </c>
      <c r="U277" s="51" t="str">
        <f>IF(AND(N278&lt;&gt;"",N279&lt;&gt;""),CONCATENATE(VLOOKUP(N278,'[1]zawodnicy'!$A:$E,1,FALSE)," ",VLOOKUP(N278,'[1]zawodnicy'!$A:$E,2,FALSE)," ",VLOOKUP(N278,'[1]zawodnicy'!$A:$E,3,FALSE)," - ",VLOOKUP(N278,'[1]zawodnicy'!$A:$E,4,FALSE)),"")</f>
        <v>G3752 Martyna GOSTOMCZYK - UKSOSIR Badminton Sławno</v>
      </c>
      <c r="V277" s="52"/>
      <c r="W277" s="53"/>
      <c r="X277" s="72" t="str">
        <f>IF(SUM(AO277:AP277)=0,"",AP277&amp;":"&amp;AO277)</f>
        <v>6:21</v>
      </c>
      <c r="Y277" s="165"/>
      <c r="Z277" s="149" t="str">
        <f>IF(SUM(AW278:AX278)=0,"",BE278&amp;":"&amp;BF278)</f>
        <v>11:42</v>
      </c>
      <c r="AA277" s="76" t="str">
        <f>IF(SUM(AW278:AX278)=0,"",BG278&amp;":"&amp;BH278)</f>
        <v>0:2</v>
      </c>
      <c r="AB277" s="76" t="str">
        <f>IF(SUM(AW278:AX278)=0,"",BI278&amp;":"&amp;BJ278)</f>
        <v>0:1</v>
      </c>
      <c r="AC277" s="77">
        <f>IF(SUM(BI277:BI278)&gt;0,BK278,"")</f>
        <v>2</v>
      </c>
      <c r="AD277" s="2"/>
      <c r="AE277" s="2"/>
      <c r="AF277" s="13"/>
      <c r="AG277" s="13"/>
      <c r="AH277" s="160" t="s">
        <v>23</v>
      </c>
      <c r="AI277" s="114">
        <f>IF(ISBLANK(S277),"",VLOOKUP(S277,'[1]plan gier'!$X:$AN,12,FALSE))</f>
        <v>21</v>
      </c>
      <c r="AJ277" s="111">
        <f>IF(ISBLANK(S277),"",VLOOKUP(S277,'[1]plan gier'!$X:$AN,13,FALSE))</f>
        <v>6</v>
      </c>
      <c r="AK277" s="111">
        <f>IF(ISBLANK(S277),"",VLOOKUP(S277,'[1]plan gier'!$X:$AN,14,FALSE))</f>
        <v>21</v>
      </c>
      <c r="AL277" s="111">
        <f>IF(ISBLANK(S277),"",VLOOKUP(S277,'[1]plan gier'!$X:$AN,15,FALSE))</f>
        <v>5</v>
      </c>
      <c r="AM277" s="111">
        <f>IF(ISBLANK(S277),"",VLOOKUP(S277,'[1]plan gier'!$X:$AN,16,FALSE))</f>
        <v>0</v>
      </c>
      <c r="AN277" s="111">
        <f>IF(ISBLANK(S277),"",VLOOKUP(S277,'[1]plan gier'!$X:$AN,17,FALSE))</f>
        <v>0</v>
      </c>
      <c r="AO277" s="161">
        <f aca="true" t="shared" si="33" ref="AO277:AT277">IF(AI277="",0,AI277)</f>
        <v>21</v>
      </c>
      <c r="AP277" s="111">
        <f t="shared" si="33"/>
        <v>6</v>
      </c>
      <c r="AQ277" s="162">
        <f t="shared" si="33"/>
        <v>21</v>
      </c>
      <c r="AR277" s="111">
        <f t="shared" si="33"/>
        <v>5</v>
      </c>
      <c r="AS277" s="162">
        <f t="shared" si="33"/>
        <v>0</v>
      </c>
      <c r="AT277" s="116">
        <f t="shared" si="33"/>
        <v>0</v>
      </c>
      <c r="AU277" s="152">
        <f>SUM(AO277:AT277)</f>
        <v>53</v>
      </c>
      <c r="AV277" s="14">
        <v>1</v>
      </c>
      <c r="AW277" s="153"/>
      <c r="AX277" s="154"/>
      <c r="AY277" s="81">
        <f>IF(AI277&gt;AJ277,1,0)+IF(AK277&gt;AL277,1,0)+IF(AM277&gt;AN277,1,0)</f>
        <v>2</v>
      </c>
      <c r="AZ277" s="82">
        <f>AW278</f>
        <v>0</v>
      </c>
      <c r="BA277" s="12"/>
      <c r="BB277" s="12"/>
      <c r="BE277" s="80">
        <f>AO277+AQ277+AS277</f>
        <v>42</v>
      </c>
      <c r="BF277" s="82">
        <f>AP277+AR277+AT277</f>
        <v>11</v>
      </c>
      <c r="BG277" s="80">
        <f>AY277</f>
        <v>2</v>
      </c>
      <c r="BH277" s="82">
        <f>AZ277</f>
        <v>0</v>
      </c>
      <c r="BI277" s="80">
        <f>IF(AY277&gt;AZ277,1,0)</f>
        <v>1</v>
      </c>
      <c r="BJ277" s="87">
        <f>IF(AZ277&gt;AY277,1,0)</f>
        <v>0</v>
      </c>
      <c r="BK277" s="155">
        <f>IF(BI277+BJ277=0,"",IF(BL277=MAX(BL277:BL278),1,2))</f>
        <v>1</v>
      </c>
      <c r="BL277" s="22">
        <f>IF(BI277+BJ277&lt;&gt;0,BI277-BJ277+(BG277-BH277)/100+(BE277-BF277)/10000,-2)</f>
        <v>1.0231000000000001</v>
      </c>
    </row>
    <row r="278" spans="1:64" ht="11.25" customHeight="1" thickBot="1">
      <c r="A278" s="21"/>
      <c r="J278" s="11"/>
      <c r="K278" s="21"/>
      <c r="L278" s="21"/>
      <c r="M278" s="67"/>
      <c r="N278" s="49" t="s">
        <v>21</v>
      </c>
      <c r="Q278" s="69"/>
      <c r="R278" s="69"/>
      <c r="S278" s="69"/>
      <c r="T278" s="40"/>
      <c r="U278" s="51">
        <f>IF(AND(N278&lt;&gt;"",N279=""),CONCATENATE(VLOOKUP(N278,'[1]zawodnicy'!$A:$E,1,FALSE)," ",VLOOKUP(N278,'[1]zawodnicy'!$A:$E,2,FALSE)," ",VLOOKUP(N278,'[1]zawodnicy'!$A:$E,3,FALSE)," - ",VLOOKUP(N278,'[1]zawodnicy'!$A:$E,4,FALSE)),"")</f>
      </c>
      <c r="V278" s="52"/>
      <c r="W278" s="53"/>
      <c r="X278" s="92" t="str">
        <f>IF(SUM(AQ277:AR277)=0,"",AR277&amp;":"&amp;AQ277)</f>
        <v>5:21</v>
      </c>
      <c r="Y278" s="166"/>
      <c r="Z278" s="141"/>
      <c r="AA278" s="47"/>
      <c r="AB278" s="47"/>
      <c r="AC278" s="48"/>
      <c r="AD278" s="2"/>
      <c r="AE278" s="2"/>
      <c r="AF278" s="13"/>
      <c r="AG278" s="13"/>
      <c r="AH278" s="213"/>
      <c r="AI278" s="15"/>
      <c r="AJ278" s="15"/>
      <c r="AK278" s="15"/>
      <c r="AL278" s="15"/>
      <c r="AM278" s="15"/>
      <c r="AN278" s="15"/>
      <c r="AO278" s="12"/>
      <c r="AP278" s="12"/>
      <c r="AQ278" s="12"/>
      <c r="AR278" s="12"/>
      <c r="AS278" s="12"/>
      <c r="AT278" s="12"/>
      <c r="AU278" s="14"/>
      <c r="AV278" s="14">
        <v>2</v>
      </c>
      <c r="AW278" s="114">
        <f>IF(AI277&lt;AJ277,1,0)+IF(AK277&lt;AL277,1,0)+IF(AM277&lt;AN277,1,0)</f>
        <v>0</v>
      </c>
      <c r="AX278" s="111">
        <f>AY277</f>
        <v>2</v>
      </c>
      <c r="AY278" s="163"/>
      <c r="AZ278" s="164"/>
      <c r="BA278" s="12"/>
      <c r="BB278" s="12"/>
      <c r="BE278" s="114">
        <f>AP277+AR277+AT277</f>
        <v>11</v>
      </c>
      <c r="BF278" s="116">
        <f>AO277+AQ277+AS277</f>
        <v>42</v>
      </c>
      <c r="BG278" s="114">
        <f>AW278</f>
        <v>0</v>
      </c>
      <c r="BH278" s="116">
        <f>AX278</f>
        <v>2</v>
      </c>
      <c r="BI278" s="114">
        <f>IF(AW278&gt;AX278,1,0)</f>
        <v>0</v>
      </c>
      <c r="BJ278" s="115">
        <f>IF(AX278&gt;AW278,1,0)</f>
        <v>1</v>
      </c>
      <c r="BK278" s="117">
        <f>IF(BI278+BJ278=0,"",IF(BL278=MAX(BL277:BL278),1,2))</f>
        <v>2</v>
      </c>
      <c r="BL278" s="22">
        <f>IF(BI278+BJ278&lt;&gt;0,BI278-BJ278+(BG278-BH278)/100+(BE278-BF278)/10000,-2)</f>
        <v>-1.0231000000000001</v>
      </c>
    </row>
    <row r="279" spans="1:63" ht="11.25" customHeight="1" thickBot="1">
      <c r="A279" s="2"/>
      <c r="J279" s="2"/>
      <c r="K279" s="2"/>
      <c r="L279" s="2"/>
      <c r="N279" s="55" t="s">
        <v>24</v>
      </c>
      <c r="O279" s="54"/>
      <c r="P279" s="54"/>
      <c r="Q279" s="160"/>
      <c r="R279" s="160"/>
      <c r="S279" s="160"/>
      <c r="T279" s="122"/>
      <c r="U279" s="123" t="str">
        <f>IF(N279&lt;&gt;"",CONCATENATE(VLOOKUP(N279,'[1]zawodnicy'!$A:$E,1,FALSE)," ",VLOOKUP(N279,'[1]zawodnicy'!$A:$E,2,FALSE)," ",VLOOKUP(N279,'[1]zawodnicy'!$A:$E,3,FALSE)," - ",VLOOKUP(N279,'[1]zawodnicy'!$A:$E,4,FALSE)),"")</f>
        <v>M4756 Emilia MIERZEJEWSKA - UKSOSIR Badminton Sławno</v>
      </c>
      <c r="V279" s="124"/>
      <c r="W279" s="125"/>
      <c r="X279" s="126">
        <f>IF(SUM(AS277:AT277)=0,"",AT277&amp;":"&amp;AS277)</f>
      </c>
      <c r="Y279" s="128"/>
      <c r="Z279" s="167"/>
      <c r="AA279" s="129"/>
      <c r="AB279" s="129"/>
      <c r="AC279" s="130"/>
      <c r="AD279" s="2"/>
      <c r="AE279" s="2"/>
      <c r="AF279" s="13"/>
      <c r="AG279" s="13"/>
      <c r="AH279" s="2"/>
      <c r="AI279" s="2"/>
      <c r="AJ279" s="2"/>
      <c r="AK279" s="2"/>
      <c r="AL279" s="2"/>
      <c r="AM279" s="2"/>
      <c r="AN279" s="2"/>
      <c r="AO279" s="17"/>
      <c r="AP279" s="17"/>
      <c r="AQ279" s="17"/>
      <c r="AR279" s="17"/>
      <c r="AS279" s="17"/>
      <c r="AT279" s="17"/>
      <c r="AU279" s="14"/>
      <c r="AV279" s="14"/>
      <c r="AW279" s="15"/>
      <c r="AX279" s="15"/>
      <c r="AY279" s="15"/>
      <c r="AZ279" s="15"/>
      <c r="BA279" s="12"/>
      <c r="BB279" s="12"/>
      <c r="BE279" s="15"/>
      <c r="BF279" s="15"/>
      <c r="BG279" s="15"/>
      <c r="BH279" s="15"/>
      <c r="BI279" s="15"/>
      <c r="BJ279" s="15"/>
      <c r="BK279" s="13"/>
    </row>
    <row r="282" spans="13:32" ht="11.25" customHeight="1" thickBot="1">
      <c r="M282" s="17"/>
      <c r="N282" s="18" t="s">
        <v>88</v>
      </c>
      <c r="R282" s="19"/>
      <c r="S282" s="19"/>
      <c r="T282" s="20" t="str">
        <f>"Gra "&amp;N282</f>
        <v>Gra podwójna dziewcząt</v>
      </c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19"/>
      <c r="AF282" s="19"/>
    </row>
    <row r="283" spans="14:46" ht="11.25" customHeight="1" thickBot="1">
      <c r="N283" s="23"/>
      <c r="O283" s="24">
        <v>1</v>
      </c>
      <c r="Q283" s="20" t="str">
        <f>"Grupa "&amp;O283&amp;"."</f>
        <v>Grupa 1.</v>
      </c>
      <c r="R283" s="20"/>
      <c r="S283" s="20"/>
      <c r="T283" s="25" t="s">
        <v>2</v>
      </c>
      <c r="U283" s="26" t="s">
        <v>3</v>
      </c>
      <c r="V283" s="27"/>
      <c r="W283" s="28"/>
      <c r="X283" s="25">
        <v>1</v>
      </c>
      <c r="Y283" s="29">
        <v>2</v>
      </c>
      <c r="Z283" s="30">
        <v>3</v>
      </c>
      <c r="AA283" s="31">
        <v>4</v>
      </c>
      <c r="AB283" s="32" t="s">
        <v>4</v>
      </c>
      <c r="AC283" s="33" t="s">
        <v>5</v>
      </c>
      <c r="AD283" s="34" t="s">
        <v>6</v>
      </c>
      <c r="AE283" s="35" t="s">
        <v>7</v>
      </c>
      <c r="AF283" s="13"/>
      <c r="AG283" s="13"/>
      <c r="AI283" s="36" t="s">
        <v>8</v>
      </c>
      <c r="AJ283" s="36"/>
      <c r="AK283" s="36"/>
      <c r="AL283" s="36"/>
      <c r="AM283" s="36"/>
      <c r="AN283" s="36"/>
      <c r="AO283" s="36" t="s">
        <v>9</v>
      </c>
      <c r="AP283" s="36"/>
      <c r="AQ283" s="36"/>
      <c r="AR283" s="36"/>
      <c r="AS283" s="36"/>
      <c r="AT283" s="36"/>
    </row>
    <row r="284" spans="14:33" ht="11.25" customHeight="1">
      <c r="N284" s="37" t="s">
        <v>88</v>
      </c>
      <c r="Q284" s="38" t="s">
        <v>10</v>
      </c>
      <c r="R284" s="38"/>
      <c r="S284" s="39" t="s">
        <v>11</v>
      </c>
      <c r="T284" s="40">
        <v>1</v>
      </c>
      <c r="U284" s="41" t="str">
        <f>IF(AND(N285&lt;&gt;"",N286&lt;&gt;""),CONCATENATE(VLOOKUP(N285,'[1]zawodnicy'!$A:$E,1,FALSE)," ",VLOOKUP(N285,'[1]zawodnicy'!$A:$E,2,FALSE)," ",VLOOKUP(N285,'[1]zawodnicy'!$A:$E,3,FALSE)," - ",VLOOKUP(N285,'[1]zawodnicy'!$A:$E,4,FALSE)),"")</f>
        <v>D4545 Joanna DORAWA - MKB Lednik Miastko</v>
      </c>
      <c r="V284" s="42"/>
      <c r="W284" s="43"/>
      <c r="X284" s="44"/>
      <c r="Y284" s="45" t="str">
        <f>IF(SUM(AO292:AP292)=0,"",AO292&amp;":"&amp;AP292)</f>
        <v>21:3</v>
      </c>
      <c r="Z284" s="45" t="str">
        <f>IF(SUM(AO287:AP287)=0,"",AO287&amp;":"&amp;AP287)</f>
        <v>21:10</v>
      </c>
      <c r="AA284" s="46" t="str">
        <f>IF(SUM(AO289:AP289)=0,"",AO289&amp;":"&amp;AP289)</f>
        <v>21:11</v>
      </c>
      <c r="AB284" s="40" t="str">
        <f>IF(SUM(AY287:BD287)=0,"",BE287&amp;":"&amp;BF287)</f>
        <v>126:52</v>
      </c>
      <c r="AC284" s="47" t="str">
        <f>IF(SUM(AY287:BD287)=0,"",BG287&amp;":"&amp;BH287)</f>
        <v>6:0</v>
      </c>
      <c r="AD284" s="47" t="str">
        <f>IF(SUM(AY287:BD287)=0,"",BI287&amp;":"&amp;BJ287)</f>
        <v>3:0</v>
      </c>
      <c r="AE284" s="48">
        <f>IF(SUM(BI287:BI290)&gt;0,BK287,"")</f>
        <v>1</v>
      </c>
      <c r="AF284" s="13"/>
      <c r="AG284" s="13"/>
    </row>
    <row r="285" spans="8:33" ht="11.25" customHeight="1" thickBot="1">
      <c r="H285" s="11"/>
      <c r="I285" s="2" t="str">
        <f>"1"&amp;O283&amp;N284</f>
        <v>11podwójna dziewcząt</v>
      </c>
      <c r="J285" s="11" t="str">
        <f>IF(AE284="","",IF(AE284=1,N285,IF(AE287=1,N288,IF(AE290=1,N291,IF(AE293=1,N294,"")))))</f>
        <v>D4545</v>
      </c>
      <c r="K285" s="11" t="str">
        <f>IF(AE284="","",IF(AE284=1,N286,IF(AE287=1,N289,IF(AE290=1,N292,IF(AE293=1,N295,"")))))</f>
        <v>O4640</v>
      </c>
      <c r="L285" s="11"/>
      <c r="N285" s="49" t="s">
        <v>29</v>
      </c>
      <c r="O285" s="50">
        <f>IF(O283&gt;0,(O283&amp;1)*1,"")</f>
        <v>11</v>
      </c>
      <c r="Q285" s="38"/>
      <c r="R285" s="38"/>
      <c r="S285" s="39"/>
      <c r="T285" s="40"/>
      <c r="U285" s="51">
        <f>IF(AND(N285&lt;&gt;"",N286=""),CONCATENATE(VLOOKUP(N285,'[1]zawodnicy'!$A:$E,1,FALSE)," ",VLOOKUP(N285,'[1]zawodnicy'!$A:$E,2,FALSE)," ",VLOOKUP(N285,'[1]zawodnicy'!$A:$E,3,FALSE)," - ",VLOOKUP(N285,'[1]zawodnicy'!$A:$E,4,FALSE)),"")</f>
      </c>
      <c r="V285" s="52"/>
      <c r="W285" s="53"/>
      <c r="X285" s="44"/>
      <c r="Y285" s="45" t="str">
        <f>IF(SUM(AQ292:AR292)=0,"",AQ292&amp;":"&amp;AR292)</f>
        <v>21:8</v>
      </c>
      <c r="Z285" s="45" t="str">
        <f>IF(SUM(AQ287:AR287)=0,"",AQ287&amp;":"&amp;AR287)</f>
        <v>21:10</v>
      </c>
      <c r="AA285" s="46" t="str">
        <f>IF(SUM(AQ289:AR289)=0,"",AQ289&amp;":"&amp;AR289)</f>
        <v>21:10</v>
      </c>
      <c r="AB285" s="40"/>
      <c r="AC285" s="47"/>
      <c r="AD285" s="47"/>
      <c r="AE285" s="48"/>
      <c r="AF285" s="13"/>
      <c r="AG285" s="13"/>
    </row>
    <row r="286" spans="10:63" ht="11.25" customHeight="1" thickBot="1">
      <c r="J286" s="11"/>
      <c r="K286" s="54"/>
      <c r="L286" s="54"/>
      <c r="N286" s="55" t="s">
        <v>49</v>
      </c>
      <c r="O286" s="54"/>
      <c r="P286" s="54"/>
      <c r="Q286" s="38"/>
      <c r="R286" s="38"/>
      <c r="S286" s="39"/>
      <c r="T286" s="56"/>
      <c r="U286" s="57" t="str">
        <f>IF(N286&lt;&gt;"",CONCATENATE(VLOOKUP(N286,'[1]zawodnicy'!$A:$E,1,FALSE)," ",VLOOKUP(N286,'[1]zawodnicy'!$A:$E,2,FALSE)," ",VLOOKUP(N286,'[1]zawodnicy'!$A:$E,3,FALSE)," - ",VLOOKUP(N286,'[1]zawodnicy'!$A:$E,4,FALSE)),"")</f>
        <v>O4640 Klaudia OSTROWSKA - MKB Lednik Miastko</v>
      </c>
      <c r="V286" s="58"/>
      <c r="W286" s="59"/>
      <c r="X286" s="44"/>
      <c r="Y286" s="60">
        <f>IF(SUM(AS292:AT292)=0,"",AS292&amp;":"&amp;AT292)</f>
      </c>
      <c r="Z286" s="60">
        <f>IF(SUM(AS287:AT287)=0,"",AS287&amp;":"&amp;AT287)</f>
      </c>
      <c r="AA286" s="61">
        <f>IF(SUM(AS289:AT289)=0,"",AS289&amp;":"&amp;AT289)</f>
      </c>
      <c r="AB286" s="40"/>
      <c r="AC286" s="47"/>
      <c r="AD286" s="47"/>
      <c r="AE286" s="48"/>
      <c r="AF286" s="13"/>
      <c r="AG286" s="13"/>
      <c r="AI286" s="62" t="s">
        <v>13</v>
      </c>
      <c r="AJ286" s="63"/>
      <c r="AK286" s="63" t="s">
        <v>14</v>
      </c>
      <c r="AL286" s="63"/>
      <c r="AM286" s="63" t="s">
        <v>15</v>
      </c>
      <c r="AN286" s="63"/>
      <c r="AO286" s="62" t="s">
        <v>13</v>
      </c>
      <c r="AP286" s="63"/>
      <c r="AQ286" s="63" t="s">
        <v>14</v>
      </c>
      <c r="AR286" s="63"/>
      <c r="AS286" s="63" t="s">
        <v>15</v>
      </c>
      <c r="AT286" s="64"/>
      <c r="AW286" s="62">
        <v>1</v>
      </c>
      <c r="AX286" s="63"/>
      <c r="AY286" s="63">
        <v>2</v>
      </c>
      <c r="AZ286" s="63"/>
      <c r="BA286" s="63">
        <v>3</v>
      </c>
      <c r="BB286" s="63"/>
      <c r="BC286" s="63">
        <v>4</v>
      </c>
      <c r="BD286" s="64"/>
      <c r="BE286" s="62" t="s">
        <v>4</v>
      </c>
      <c r="BF286" s="64"/>
      <c r="BG286" s="62" t="s">
        <v>5</v>
      </c>
      <c r="BH286" s="64"/>
      <c r="BI286" s="62" t="s">
        <v>6</v>
      </c>
      <c r="BJ286" s="65"/>
      <c r="BK286" s="66" t="s">
        <v>7</v>
      </c>
    </row>
    <row r="287" spans="1:64" ht="11.25" customHeight="1">
      <c r="A287" s="21">
        <f aca="true" t="shared" si="34" ref="A287:A292">S287</f>
        <v>19</v>
      </c>
      <c r="B287" s="21" t="str">
        <f>IF(N285="","",N285)</f>
        <v>D4545</v>
      </c>
      <c r="C287" s="21" t="str">
        <f>IF(N286="","",N286)</f>
        <v>O4640</v>
      </c>
      <c r="D287" s="21" t="str">
        <f>IF(N291="","",N291)</f>
        <v>K5461</v>
      </c>
      <c r="E287" s="21" t="str">
        <f>IF(N292="","",N292)</f>
        <v>M5462</v>
      </c>
      <c r="H287" s="11"/>
      <c r="I287" s="2" t="str">
        <f>"2"&amp;O283&amp;N284</f>
        <v>21podwójna dziewcząt</v>
      </c>
      <c r="J287" s="11" t="str">
        <f>IF(AE287="","",IF(AE284=2,N285,IF(AE287=2,N288,IF(AE290=2,N291,IF(AE293=2,N294,"")))))</f>
        <v>P4629</v>
      </c>
      <c r="K287" s="11" t="str">
        <f>IF(AE287="","",IF(AE284=2,N286,IF(AE287=2,N289,IF(AE290=2,N292,IF(AE293=2,N295,"")))))</f>
        <v>S4318</v>
      </c>
      <c r="L287" s="11"/>
      <c r="M287" s="67" t="str">
        <f>N284</f>
        <v>podwójna dziewcząt</v>
      </c>
      <c r="O287" s="54"/>
      <c r="P287" s="54"/>
      <c r="Q287" s="68">
        <f>IF(AU287&gt;0,"",IF(A287=0,"",IF(VLOOKUP(A287,'[1]plan gier'!A:S,19,FALSE)="","",VLOOKUP(A287,'[1]plan gier'!A:S,19,FALSE))))</f>
      </c>
      <c r="R287" s="69" t="s">
        <v>16</v>
      </c>
      <c r="S287" s="70">
        <v>19</v>
      </c>
      <c r="T287" s="71">
        <v>2</v>
      </c>
      <c r="U287" s="51" t="str">
        <f>IF(AND(N288&lt;&gt;"",N289&lt;&gt;""),CONCATENATE(VLOOKUP(N288,'[1]zawodnicy'!$A:$E,1,FALSE)," ",VLOOKUP(N288,'[1]zawodnicy'!$A:$E,2,FALSE)," ",VLOOKUP(N288,'[1]zawodnicy'!$A:$E,3,FALSE)," - ",VLOOKUP(N288,'[1]zawodnicy'!$A:$E,4,FALSE)),"")</f>
        <v>P4629 Klaudia PEPLIŃSKA - ULKS U-2 Lotka Bytów</v>
      </c>
      <c r="V287" s="52"/>
      <c r="W287" s="53"/>
      <c r="X287" s="72" t="str">
        <f>IF(SUM(AO292:AP292)=0,"",AP292&amp;":"&amp;AO292)</f>
        <v>3:21</v>
      </c>
      <c r="Y287" s="73"/>
      <c r="Z287" s="74" t="str">
        <f>IF(SUM(AO290:AP290)=0,"",AO290&amp;":"&amp;AP290)</f>
        <v>21:10</v>
      </c>
      <c r="AA287" s="75" t="str">
        <f>IF(SUM(AO288:AP288)=0,"",AO288&amp;":"&amp;AP288)</f>
        <v>21:15</v>
      </c>
      <c r="AB287" s="71" t="str">
        <f>IF(SUM(AW288:AX288,BA288:BD288)=0,"",BE288&amp;":"&amp;BF288)</f>
        <v>95:95</v>
      </c>
      <c r="AC287" s="76" t="str">
        <f>IF(SUM(AW288:AX288,BA288:BD288)=0,"",BG288&amp;":"&amp;BH288)</f>
        <v>4:2</v>
      </c>
      <c r="AD287" s="76" t="str">
        <f>IF(SUM(AW288:AX288,BA288:BD288)=0,"",BI288&amp;":"&amp;BJ288)</f>
        <v>2:1</v>
      </c>
      <c r="AE287" s="77">
        <f>IF(SUM(BI287:BI290)&gt;0,BK288,"")</f>
        <v>2</v>
      </c>
      <c r="AF287" s="13"/>
      <c r="AG287" s="13"/>
      <c r="AH287" s="69" t="s">
        <v>16</v>
      </c>
      <c r="AI287" s="78">
        <f>IF(ISBLANK(S287),"",VLOOKUP(S287,'[1]plan gier'!$X:$AN,12,FALSE))</f>
        <v>21</v>
      </c>
      <c r="AJ287" s="79">
        <f>IF(ISBLANK(S287),"",VLOOKUP(S287,'[1]plan gier'!$X:$AN,13,FALSE))</f>
        <v>10</v>
      </c>
      <c r="AK287" s="79">
        <f>IF(ISBLANK(S287),"",VLOOKUP(S287,'[1]plan gier'!$X:$AN,14,FALSE))</f>
        <v>21</v>
      </c>
      <c r="AL287" s="79">
        <f>IF(ISBLANK(S287),"",VLOOKUP(S287,'[1]plan gier'!$X:$AN,15,FALSE))</f>
        <v>10</v>
      </c>
      <c r="AM287" s="79">
        <f>IF(ISBLANK(S287),"",VLOOKUP(S287,'[1]plan gier'!$X:$AN,16,FALSE))</f>
        <v>0</v>
      </c>
      <c r="AN287" s="79">
        <f>IF(ISBLANK(S287),"",VLOOKUP(S287,'[1]plan gier'!$X:$AN,17,FALSE))</f>
        <v>0</v>
      </c>
      <c r="AO287" s="80">
        <f aca="true" t="shared" si="35" ref="AO287:AT292">IF(AI287="",0,AI287)</f>
        <v>21</v>
      </c>
      <c r="AP287" s="81">
        <f t="shared" si="35"/>
        <v>10</v>
      </c>
      <c r="AQ287" s="81">
        <f t="shared" si="35"/>
        <v>21</v>
      </c>
      <c r="AR287" s="81">
        <f t="shared" si="35"/>
        <v>10</v>
      </c>
      <c r="AS287" s="81">
        <f t="shared" si="35"/>
        <v>0</v>
      </c>
      <c r="AT287" s="82">
        <f t="shared" si="35"/>
        <v>0</v>
      </c>
      <c r="AU287" s="83">
        <f aca="true" t="shared" si="36" ref="AU287:AU292">SUM(AO287:AT287)</f>
        <v>62</v>
      </c>
      <c r="AV287" s="5">
        <v>1</v>
      </c>
      <c r="AW287" s="84"/>
      <c r="AX287" s="85"/>
      <c r="AY287" s="81">
        <f>IF(AI292&gt;AJ292,1,0)+IF(AK292&gt;AL292,1,0)+IF(AM292&gt;AN292,1,0)</f>
        <v>2</v>
      </c>
      <c r="AZ287" s="81">
        <f>AW288</f>
        <v>0</v>
      </c>
      <c r="BA287" s="81">
        <f>IF(AI287&gt;AJ287,1,0)+IF(AK287&gt;AL287,1,0)+IF(AM287&gt;AN287,1,0)</f>
        <v>2</v>
      </c>
      <c r="BB287" s="79">
        <f>AW289</f>
        <v>0</v>
      </c>
      <c r="BC287" s="86">
        <f>IF(AI289&gt;AJ289,1,0)+IF(AK289&gt;AL289,1,0)+IF(AM289&gt;AN289,1,0)</f>
        <v>2</v>
      </c>
      <c r="BD287" s="87">
        <f>AW290</f>
        <v>0</v>
      </c>
      <c r="BE287" s="78">
        <f>AO287+AQ287+AS287+AO289+AQ289+AS289+AO292+AQ292+AS292</f>
        <v>126</v>
      </c>
      <c r="BF287" s="88">
        <f>AP287+AR287+AT287+AP289+AR289+AT289+AP292+AR292+AT292</f>
        <v>52</v>
      </c>
      <c r="BG287" s="78">
        <f>AY287+BA287+BC287</f>
        <v>6</v>
      </c>
      <c r="BH287" s="89">
        <f>AZ287+BB287+BD287</f>
        <v>0</v>
      </c>
      <c r="BI287" s="78">
        <f>IF(AY287&gt;AZ287,1,0)+IF(BA287&gt;BB287,1,0)+IF(BC287&gt;BD287,1,0)</f>
        <v>3</v>
      </c>
      <c r="BJ287" s="89">
        <f>IF(AZ287&gt;AY287,1,0)+IF(BB287&gt;BA287,1,0)+IF(BD287&gt;BC287,1,0)</f>
        <v>0</v>
      </c>
      <c r="BK287" s="90">
        <f>IF(BI287+BJ287=0,"",IF(BL287=MAX(BL287:BL290),1,IF(BL287=LARGE(BL287:BL290,2),2,IF(BL287=MIN(BL287:BL290),4,3))))</f>
        <v>1</v>
      </c>
      <c r="BL287" s="91">
        <f>IF(BI287+BJ287&lt;&gt;0,BI287-BJ287+(BG287-BH287)/100+(BE287-BF287)/10000,-3)</f>
        <v>3.0674</v>
      </c>
    </row>
    <row r="288" spans="1:64" ht="11.25" customHeight="1">
      <c r="A288" s="21">
        <f t="shared" si="34"/>
        <v>20</v>
      </c>
      <c r="B288" s="21" t="str">
        <f>IF(N288="","",N288)</f>
        <v>P4629</v>
      </c>
      <c r="C288" s="21" t="str">
        <f>IF(N289="","",N289)</f>
        <v>S4318</v>
      </c>
      <c r="D288" s="21" t="str">
        <f>IF(N294="","",N294)</f>
        <v>M4593</v>
      </c>
      <c r="E288" s="21" t="str">
        <f>IF(N295="","",N295)</f>
        <v>M4741</v>
      </c>
      <c r="J288" s="11"/>
      <c r="K288" s="21"/>
      <c r="L288" s="21"/>
      <c r="M288" s="67" t="str">
        <f>N284</f>
        <v>podwójna dziewcząt</v>
      </c>
      <c r="N288" s="49" t="s">
        <v>38</v>
      </c>
      <c r="O288" s="50">
        <f>IF(O283&gt;0,(O283&amp;2)*1,"")</f>
        <v>12</v>
      </c>
      <c r="Q288" s="68">
        <f>IF(AU288&gt;0,"",IF(A288=0,"",IF(VLOOKUP(A288,'[1]plan gier'!A:S,19,FALSE)="","",VLOOKUP(A288,'[1]plan gier'!A:S,19,FALSE))))</f>
      </c>
      <c r="R288" s="69" t="s">
        <v>18</v>
      </c>
      <c r="S288" s="70">
        <v>20</v>
      </c>
      <c r="T288" s="40"/>
      <c r="U288" s="51">
        <f>IF(AND(N288&lt;&gt;"",N289=""),CONCATENATE(VLOOKUP(N288,'[1]zawodnicy'!$A:$E,1,FALSE)," ",VLOOKUP(N288,'[1]zawodnicy'!$A:$E,2,FALSE)," ",VLOOKUP(N288,'[1]zawodnicy'!$A:$E,3,FALSE)," - ",VLOOKUP(N288,'[1]zawodnicy'!$A:$E,4,FALSE)),"")</f>
      </c>
      <c r="V288" s="52"/>
      <c r="W288" s="53"/>
      <c r="X288" s="92" t="str">
        <f>IF(SUM(AQ292:AR292)=0,"",AR292&amp;":"&amp;AQ292)</f>
        <v>8:21</v>
      </c>
      <c r="Y288" s="93"/>
      <c r="Z288" s="45" t="str">
        <f>IF(SUM(AQ290:AR290)=0,"",AQ290&amp;":"&amp;AR290)</f>
        <v>21:10</v>
      </c>
      <c r="AA288" s="94" t="str">
        <f>IF(SUM(AQ288:AR288)=0,"",AQ288&amp;":"&amp;AR288)</f>
        <v>21:18</v>
      </c>
      <c r="AB288" s="40"/>
      <c r="AC288" s="47"/>
      <c r="AD288" s="47"/>
      <c r="AE288" s="48"/>
      <c r="AF288" s="13"/>
      <c r="AG288" s="13"/>
      <c r="AH288" s="69" t="s">
        <v>18</v>
      </c>
      <c r="AI288" s="80">
        <f>IF(ISBLANK(S288),"",VLOOKUP(S288,'[1]plan gier'!$X:$AN,12,FALSE))</f>
        <v>21</v>
      </c>
      <c r="AJ288" s="81">
        <f>IF(ISBLANK(S288),"",VLOOKUP(S288,'[1]plan gier'!$X:$AN,13,FALSE))</f>
        <v>15</v>
      </c>
      <c r="AK288" s="81">
        <f>IF(ISBLANK(S288),"",VLOOKUP(S288,'[1]plan gier'!$X:$AN,14,FALSE))</f>
        <v>21</v>
      </c>
      <c r="AL288" s="81">
        <f>IF(ISBLANK(S288),"",VLOOKUP(S288,'[1]plan gier'!$X:$AN,15,FALSE))</f>
        <v>18</v>
      </c>
      <c r="AM288" s="81">
        <f>IF(ISBLANK(S288),"",VLOOKUP(S288,'[1]plan gier'!$X:$AN,16,FALSE))</f>
        <v>0</v>
      </c>
      <c r="AN288" s="81">
        <f>IF(ISBLANK(S288),"",VLOOKUP(S288,'[1]plan gier'!$X:$AN,17,FALSE))</f>
        <v>0</v>
      </c>
      <c r="AO288" s="95">
        <f t="shared" si="35"/>
        <v>21</v>
      </c>
      <c r="AP288" s="96">
        <f t="shared" si="35"/>
        <v>15</v>
      </c>
      <c r="AQ288" s="96">
        <f t="shared" si="35"/>
        <v>21</v>
      </c>
      <c r="AR288" s="96">
        <f t="shared" si="35"/>
        <v>18</v>
      </c>
      <c r="AS288" s="96">
        <f t="shared" si="35"/>
        <v>0</v>
      </c>
      <c r="AT288" s="97">
        <f t="shared" si="35"/>
        <v>0</v>
      </c>
      <c r="AU288" s="83">
        <f t="shared" si="36"/>
        <v>75</v>
      </c>
      <c r="AV288" s="5">
        <v>2</v>
      </c>
      <c r="AW288" s="95">
        <f>IF(AI292&lt;AJ292,1,0)+IF(AK292&lt;AL292,1,0)+IF(AM292&lt;AN292,1,0)</f>
        <v>0</v>
      </c>
      <c r="AX288" s="96">
        <f>AY287</f>
        <v>2</v>
      </c>
      <c r="AY288" s="98"/>
      <c r="AZ288" s="99"/>
      <c r="BA288" s="96">
        <f>IF(AI290&gt;AJ290,1,0)+IF(AK290&gt;AL290,1,0)+IF(AM290&gt;AN290,1,0)</f>
        <v>2</v>
      </c>
      <c r="BB288" s="96">
        <f>AY289</f>
        <v>0</v>
      </c>
      <c r="BC288" s="100">
        <f>IF(AI288&gt;AJ288,1,0)+IF(AK288&gt;AL288,1,0)+IF(AM288&gt;AN288,1,0)</f>
        <v>2</v>
      </c>
      <c r="BD288" s="101">
        <f>AY290</f>
        <v>0</v>
      </c>
      <c r="BE288" s="95">
        <f>AO288+AQ288+AS288+AO290+AQ290+AS290+AP292+AR292+AT292</f>
        <v>95</v>
      </c>
      <c r="BF288" s="101">
        <f>AP288+AR288+AT288+AP290+AR290+AT290+AO292+AQ292+AS292</f>
        <v>95</v>
      </c>
      <c r="BG288" s="95">
        <f>AW288+BA288+BC288</f>
        <v>4</v>
      </c>
      <c r="BH288" s="97">
        <f>AX288+BB288+BD288</f>
        <v>2</v>
      </c>
      <c r="BI288" s="95">
        <f>IF(AW288&gt;AX288,1,0)+IF(BA288&gt;BB288,1,0)+IF(BC288&gt;BD288,1,0)</f>
        <v>2</v>
      </c>
      <c r="BJ288" s="97">
        <f>IF(AX288&gt;AW288,1,0)+IF(BB288&gt;BA288,1,0)+IF(BD288&gt;BC288,1,0)</f>
        <v>1</v>
      </c>
      <c r="BK288" s="102">
        <f>IF(BI288+BJ288=0,"",IF(BL288=MAX(BL287:BL290),1,IF(BL288=LARGE(BL287:BL290,2),2,IF(BL288=MIN(BL287:BL290),4,3))))</f>
        <v>2</v>
      </c>
      <c r="BL288" s="91">
        <f>IF(BI288+BJ288&lt;&gt;0,BI288-BJ288+(BG288-BH288)/100+(BE288-BF288)/10000,-3)</f>
        <v>1.02</v>
      </c>
    </row>
    <row r="289" spans="1:64" ht="11.25" customHeight="1">
      <c r="A289" s="21">
        <f t="shared" si="34"/>
        <v>48</v>
      </c>
      <c r="B289" s="21" t="str">
        <f>IF(N285="","",N285)</f>
        <v>D4545</v>
      </c>
      <c r="C289" s="21" t="str">
        <f>IF(N286="","",N286)</f>
        <v>O4640</v>
      </c>
      <c r="D289" s="21" t="str">
        <f>IF(N294="","",N294)</f>
        <v>M4593</v>
      </c>
      <c r="E289" s="21" t="str">
        <f>IF(N295="","",N295)</f>
        <v>M4741</v>
      </c>
      <c r="H289" s="11"/>
      <c r="I289" s="2" t="str">
        <f>"3"&amp;O283&amp;N284</f>
        <v>31podwójna dziewcząt</v>
      </c>
      <c r="J289" s="11" t="str">
        <f>IF(AE290="","",IF(AE284=3,N285,IF(AE287=3,N288,IF(AE290=3,N291,IF(AE293=3,N294,"")))))</f>
        <v>M4593</v>
      </c>
      <c r="K289" s="11" t="str">
        <f>IF(AE290="","",IF(AE284=3,N286,IF(AE287=3,N289,IF(AE290=3,N292,IF(AE293=3,N295,"")))))</f>
        <v>M4741</v>
      </c>
      <c r="L289" s="11"/>
      <c r="M289" s="67" t="str">
        <f>N284</f>
        <v>podwójna dziewcząt</v>
      </c>
      <c r="N289" s="55" t="s">
        <v>44</v>
      </c>
      <c r="O289" s="54"/>
      <c r="P289" s="54"/>
      <c r="Q289" s="68">
        <f>IF(AU289&gt;0,"",IF(A289=0,"",IF(VLOOKUP(A289,'[1]plan gier'!A:S,19,FALSE)="","",VLOOKUP(A289,'[1]plan gier'!A:S,19,FALSE))))</f>
      </c>
      <c r="R289" s="69" t="s">
        <v>19</v>
      </c>
      <c r="S289" s="70">
        <v>48</v>
      </c>
      <c r="T289" s="56"/>
      <c r="U289" s="57" t="str">
        <f>IF(N289&lt;&gt;"",CONCATENATE(VLOOKUP(N289,'[1]zawodnicy'!$A:$E,1,FALSE)," ",VLOOKUP(N289,'[1]zawodnicy'!$A:$E,2,FALSE)," ",VLOOKUP(N289,'[1]zawodnicy'!$A:$E,3,FALSE)," - ",VLOOKUP(N289,'[1]zawodnicy'!$A:$E,4,FALSE)),"")</f>
        <v>S4318 Ola SIEPRAWSKA - ULKS U-2 Lotka Bytów</v>
      </c>
      <c r="V289" s="58"/>
      <c r="W289" s="59"/>
      <c r="X289" s="103">
        <f>IF(SUM(AS292:AT292)=0,"",AT292&amp;":"&amp;AS292)</f>
      </c>
      <c r="Y289" s="93"/>
      <c r="Z289" s="60">
        <f>IF(SUM(AS290:AT290)=0,"",AS290&amp;":"&amp;AT290)</f>
      </c>
      <c r="AA289" s="104">
        <f>IF(SUM(AS288:AT288)=0,"",AS288&amp;":"&amp;AT288)</f>
      </c>
      <c r="AB289" s="40"/>
      <c r="AC289" s="47"/>
      <c r="AD289" s="47"/>
      <c r="AE289" s="48"/>
      <c r="AF289" s="13"/>
      <c r="AG289" s="13"/>
      <c r="AH289" s="69" t="s">
        <v>19</v>
      </c>
      <c r="AI289" s="80">
        <f>IF(ISBLANK(S289),"",VLOOKUP(S289,'[1]plan gier'!$X:$AN,12,FALSE))</f>
        <v>21</v>
      </c>
      <c r="AJ289" s="81">
        <f>IF(ISBLANK(S289),"",VLOOKUP(S289,'[1]plan gier'!$X:$AN,13,FALSE))</f>
        <v>11</v>
      </c>
      <c r="AK289" s="81">
        <f>IF(ISBLANK(S289),"",VLOOKUP(S289,'[1]plan gier'!$X:$AN,14,FALSE))</f>
        <v>21</v>
      </c>
      <c r="AL289" s="81">
        <f>IF(ISBLANK(S289),"",VLOOKUP(S289,'[1]plan gier'!$X:$AN,15,FALSE))</f>
        <v>10</v>
      </c>
      <c r="AM289" s="81">
        <f>IF(ISBLANK(S289),"",VLOOKUP(S289,'[1]plan gier'!$X:$AN,16,FALSE))</f>
        <v>0</v>
      </c>
      <c r="AN289" s="81">
        <f>IF(ISBLANK(S289),"",VLOOKUP(S289,'[1]plan gier'!$X:$AN,17,FALSE))</f>
        <v>0</v>
      </c>
      <c r="AO289" s="95">
        <f t="shared" si="35"/>
        <v>21</v>
      </c>
      <c r="AP289" s="96">
        <f t="shared" si="35"/>
        <v>11</v>
      </c>
      <c r="AQ289" s="96">
        <f t="shared" si="35"/>
        <v>21</v>
      </c>
      <c r="AR289" s="96">
        <f t="shared" si="35"/>
        <v>10</v>
      </c>
      <c r="AS289" s="96">
        <f t="shared" si="35"/>
        <v>0</v>
      </c>
      <c r="AT289" s="97">
        <f t="shared" si="35"/>
        <v>0</v>
      </c>
      <c r="AU289" s="83">
        <f t="shared" si="36"/>
        <v>63</v>
      </c>
      <c r="AV289" s="5">
        <v>3</v>
      </c>
      <c r="AW289" s="95">
        <f>IF(AI287&lt;AJ287,1,0)+IF(AK287&lt;AL287,1,0)+IF(AM287&lt;AN287,1,0)</f>
        <v>0</v>
      </c>
      <c r="AX289" s="96">
        <f>BA287</f>
        <v>2</v>
      </c>
      <c r="AY289" s="96">
        <f>IF(AI290&lt;AJ290,1,0)+IF(AK290&lt;AL290,1,0)+IF(AM290&lt;AN290,1,0)</f>
        <v>0</v>
      </c>
      <c r="AZ289" s="96">
        <f>BA288</f>
        <v>2</v>
      </c>
      <c r="BA289" s="98"/>
      <c r="BB289" s="99"/>
      <c r="BC289" s="96">
        <f>IF(AI291&gt;AJ291,1,0)+IF(AK291&gt;AL291,1,0)+IF(AM291&gt;AN291,1,0)</f>
        <v>0</v>
      </c>
      <c r="BD289" s="101">
        <f>BA290</f>
        <v>2</v>
      </c>
      <c r="BE289" s="105">
        <f>AP287+AR287+AT287+AP290+AR290+AT290+AO291+AQ291+AS291</f>
        <v>60</v>
      </c>
      <c r="BF289" s="106">
        <f>AO287+AQ287+AS287+AO290+AQ290+AS290+AP291+AR291+AT291</f>
        <v>126</v>
      </c>
      <c r="BG289" s="105">
        <f>AW289+AY289+BC289</f>
        <v>0</v>
      </c>
      <c r="BH289" s="107">
        <f>AX289+AZ289+BD289</f>
        <v>6</v>
      </c>
      <c r="BI289" s="95">
        <f>IF(AW289&gt;AX289,1,0)+IF(AY289&gt;AZ289,1,0)+IF(BC289&gt;BD289,1,0)</f>
        <v>0</v>
      </c>
      <c r="BJ289" s="97">
        <f>IF(AX289&gt;AW289,1,0)+IF(AZ289&gt;AY289,1,0)+IF(BD289&gt;BC289,1,0)</f>
        <v>3</v>
      </c>
      <c r="BK289" s="102">
        <f>IF(BI289+BJ289=0,"",IF(BL289=MAX(BL287:BL290),1,IF(BL289=LARGE(BL287:BL290,2),2,IF(BL289=MIN(BL287:BL290),4,3))))</f>
        <v>4</v>
      </c>
      <c r="BL289" s="91">
        <f>IF(BI289+BJ289&lt;&gt;0,BI289-BJ289+(BG289-BH289)/100+(BE289-BF289)/10000,-3)</f>
        <v>-3.0666</v>
      </c>
    </row>
    <row r="290" spans="1:64" ht="11.25" customHeight="1" thickBot="1">
      <c r="A290" s="21">
        <f t="shared" si="34"/>
        <v>49</v>
      </c>
      <c r="B290" s="21" t="str">
        <f>IF(N288="","",N288)</f>
        <v>P4629</v>
      </c>
      <c r="C290" s="21" t="str">
        <f>IF(N289="","",N289)</f>
        <v>S4318</v>
      </c>
      <c r="D290" s="21" t="str">
        <f>IF(N291="","",N291)</f>
        <v>K5461</v>
      </c>
      <c r="E290" s="21" t="str">
        <f>IF(N292="","",N292)</f>
        <v>M5462</v>
      </c>
      <c r="J290" s="11"/>
      <c r="K290" s="54"/>
      <c r="L290" s="54"/>
      <c r="M290" s="67" t="str">
        <f>N284</f>
        <v>podwójna dziewcząt</v>
      </c>
      <c r="O290" s="54"/>
      <c r="P290" s="54"/>
      <c r="Q290" s="68">
        <f>IF(AU290&gt;0,"",IF(A290=0,"",IF(VLOOKUP(A290,'[1]plan gier'!A:S,19,FALSE)="","",VLOOKUP(A290,'[1]plan gier'!A:S,19,FALSE))))</f>
      </c>
      <c r="R290" s="69" t="s">
        <v>20</v>
      </c>
      <c r="S290" s="70">
        <v>49</v>
      </c>
      <c r="T290" s="71">
        <v>3</v>
      </c>
      <c r="U290" s="51" t="str">
        <f>IF(AND(N291&lt;&gt;"",N292&lt;&gt;""),CONCATENATE(VLOOKUP(N291,'[1]zawodnicy'!$A:$E,1,FALSE)," ",VLOOKUP(N291,'[1]zawodnicy'!$A:$E,2,FALSE)," ",VLOOKUP(N291,'[1]zawodnicy'!$A:$E,3,FALSE)," - ",VLOOKUP(N291,'[1]zawodnicy'!$A:$E,4,FALSE)),"")</f>
        <v>K5461 Joanna KOSARZYCKA - MKB Lednik Miastko</v>
      </c>
      <c r="V290" s="52"/>
      <c r="W290" s="53"/>
      <c r="X290" s="72" t="str">
        <f>IF(SUM(AO287:AP287)=0,"",AP287&amp;":"&amp;AO287)</f>
        <v>10:21</v>
      </c>
      <c r="Y290" s="74" t="str">
        <f>IF(SUM(AO290:AP290)=0,"",AP290&amp;":"&amp;AO290)</f>
        <v>10:21</v>
      </c>
      <c r="Z290" s="108"/>
      <c r="AA290" s="75" t="str">
        <f>IF(SUM(AO291:AP291)=0,"",AO291&amp;":"&amp;AP291)</f>
        <v>10:21</v>
      </c>
      <c r="AB290" s="71" t="str">
        <f>IF(SUM(AW289:AZ289,BC289:BD289)=0,"",BE289&amp;":"&amp;BF289)</f>
        <v>60:126</v>
      </c>
      <c r="AC290" s="76" t="str">
        <f>IF(SUM(AW289:AZ289,BC289:BD289)=0,"",BG289&amp;":"&amp;BH289)</f>
        <v>0:6</v>
      </c>
      <c r="AD290" s="76" t="str">
        <f>IF(SUM(AW289:AZ289,BC289:BD289)=0,"",BI289&amp;":"&amp;BJ289)</f>
        <v>0:3</v>
      </c>
      <c r="AE290" s="77">
        <f>IF(SUM(BI287:BI290)&gt;0,BK289,"")</f>
        <v>4</v>
      </c>
      <c r="AF290" s="13"/>
      <c r="AG290" s="13"/>
      <c r="AH290" s="69" t="s">
        <v>20</v>
      </c>
      <c r="AI290" s="80">
        <f>IF(ISBLANK(S290),"",VLOOKUP(S290,'[1]plan gier'!$X:$AN,12,FALSE))</f>
        <v>21</v>
      </c>
      <c r="AJ290" s="81">
        <f>IF(ISBLANK(S290),"",VLOOKUP(S290,'[1]plan gier'!$X:$AN,13,FALSE))</f>
        <v>10</v>
      </c>
      <c r="AK290" s="81">
        <f>IF(ISBLANK(S290),"",VLOOKUP(S290,'[1]plan gier'!$X:$AN,14,FALSE))</f>
        <v>21</v>
      </c>
      <c r="AL290" s="81">
        <f>IF(ISBLANK(S290),"",VLOOKUP(S290,'[1]plan gier'!$X:$AN,15,FALSE))</f>
        <v>10</v>
      </c>
      <c r="AM290" s="81">
        <f>IF(ISBLANK(S290),"",VLOOKUP(S290,'[1]plan gier'!$X:$AN,16,FALSE))</f>
        <v>0</v>
      </c>
      <c r="AN290" s="81">
        <f>IF(ISBLANK(S290),"",VLOOKUP(S290,'[1]plan gier'!$X:$AN,17,FALSE))</f>
        <v>0</v>
      </c>
      <c r="AO290" s="95">
        <f t="shared" si="35"/>
        <v>21</v>
      </c>
      <c r="AP290" s="96">
        <f t="shared" si="35"/>
        <v>10</v>
      </c>
      <c r="AQ290" s="96">
        <f t="shared" si="35"/>
        <v>21</v>
      </c>
      <c r="AR290" s="96">
        <f t="shared" si="35"/>
        <v>10</v>
      </c>
      <c r="AS290" s="96">
        <f t="shared" si="35"/>
        <v>0</v>
      </c>
      <c r="AT290" s="97">
        <f t="shared" si="35"/>
        <v>0</v>
      </c>
      <c r="AU290" s="83">
        <f t="shared" si="36"/>
        <v>62</v>
      </c>
      <c r="AV290" s="5">
        <v>4</v>
      </c>
      <c r="AW290" s="109">
        <f>IF(AI289&lt;AJ289,1,0)+IF(AK289&lt;AL289,1,0)+IF(AM289&lt;AN289,1,0)</f>
        <v>0</v>
      </c>
      <c r="AX290" s="110">
        <f>BC287</f>
        <v>2</v>
      </c>
      <c r="AY290" s="110">
        <f>IF(AI288&lt;AJ288,1,0)+IF(AK288&lt;AL288,1,0)+IF(AM288&lt;AN288,1,0)</f>
        <v>0</v>
      </c>
      <c r="AZ290" s="110">
        <f>BC288</f>
        <v>2</v>
      </c>
      <c r="BA290" s="111">
        <f>IF(AI291&lt;AJ291,1,0)+IF(AK291&lt;AL291,1,0)+IF(AM291&lt;AN291,1,0)</f>
        <v>2</v>
      </c>
      <c r="BB290" s="111">
        <f>BC289</f>
        <v>0</v>
      </c>
      <c r="BC290" s="112"/>
      <c r="BD290" s="113"/>
      <c r="BE290" s="114">
        <f>AP288+AR288+AT288+AP289+AR289+AT289+AP291+AR291+AT291</f>
        <v>96</v>
      </c>
      <c r="BF290" s="115">
        <f>AO288+AQ288+AS288+AO289+AQ289+AS289+AO291+AQ291+AS291</f>
        <v>104</v>
      </c>
      <c r="BG290" s="114">
        <f>AW290+AY290+BA290</f>
        <v>2</v>
      </c>
      <c r="BH290" s="116">
        <f>AX290+AZ290+BB290</f>
        <v>4</v>
      </c>
      <c r="BI290" s="114">
        <f>IF(AW290&gt;AX290,1,0)+IF(AY290&gt;AZ290,1,0)+IF(BA290&gt;BB290,1,0)</f>
        <v>1</v>
      </c>
      <c r="BJ290" s="116">
        <f>IF(AX290&gt;AW290,1,0)+IF(AZ290&gt;AY290,1,0)+IF(BB290&gt;BA290,1,0)</f>
        <v>2</v>
      </c>
      <c r="BK290" s="117">
        <f>IF(BI290+BJ290=0,"",IF(BL290=MAX(BL287:BL290),1,IF(BL290=LARGE(BL287:BL290,2),2,IF(BL290=MIN(BL287:BL290),4,3))))</f>
        <v>3</v>
      </c>
      <c r="BL290" s="91">
        <f>IF(BI290+BJ290&lt;&gt;0,BI290-BJ290+(BG290-BH290)/100+(BE290-BF290)/10000,-3)</f>
        <v>-1.0208</v>
      </c>
    </row>
    <row r="291" spans="1:64" ht="11.25" customHeight="1">
      <c r="A291" s="21">
        <f t="shared" si="34"/>
        <v>80</v>
      </c>
      <c r="B291" s="21" t="str">
        <f>IF(N291="","",N291)</f>
        <v>K5461</v>
      </c>
      <c r="C291" s="21" t="str">
        <f>IF(N292="","",N292)</f>
        <v>M5462</v>
      </c>
      <c r="D291" s="21" t="str">
        <f>IF(N294="","",N294)</f>
        <v>M4593</v>
      </c>
      <c r="E291" s="21" t="str">
        <f>IF(N295="","",N295)</f>
        <v>M4741</v>
      </c>
      <c r="H291" s="11"/>
      <c r="I291" s="2" t="str">
        <f>"4"&amp;O283&amp;N284</f>
        <v>41podwójna dziewcząt</v>
      </c>
      <c r="J291" s="11" t="str">
        <f>IF(AE293="","",IF(AE284=4,N285,IF(AE287=4,N288,IF(AE290=4,N291,IF(AE293=4,N294,"")))))</f>
        <v>K5461</v>
      </c>
      <c r="K291" s="11" t="str">
        <f>IF(AE293="","",IF(AE284=4,N286,IF(AE287=4,N289,IF(AE290=4,N292,IF(AE293=4,N295,"")))))</f>
        <v>M5462</v>
      </c>
      <c r="L291" s="11"/>
      <c r="M291" s="67" t="str">
        <f>N284</f>
        <v>podwójna dziewcząt</v>
      </c>
      <c r="N291" s="49" t="s">
        <v>39</v>
      </c>
      <c r="O291" s="50">
        <f>IF(O283&gt;0,(O283&amp;3)*1,"")</f>
        <v>13</v>
      </c>
      <c r="Q291" s="68">
        <f>IF(AU291&gt;0,"",IF(A291=0,"",IF(VLOOKUP(A291,'[1]plan gier'!A:S,19,FALSE)="","",VLOOKUP(A291,'[1]plan gier'!A:S,19,FALSE))))</f>
      </c>
      <c r="R291" s="69" t="s">
        <v>22</v>
      </c>
      <c r="S291" s="70">
        <v>80</v>
      </c>
      <c r="T291" s="40"/>
      <c r="U291" s="51">
        <f>IF(AND(N291&lt;&gt;"",N292=""),CONCATENATE(VLOOKUP(N291,'[1]zawodnicy'!$A:$E,1,FALSE)," ",VLOOKUP(N291,'[1]zawodnicy'!$A:$E,2,FALSE)," ",VLOOKUP(N291,'[1]zawodnicy'!$A:$E,3,FALSE)," - ",VLOOKUP(N291,'[1]zawodnicy'!$A:$E,4,FALSE)),"")</f>
      </c>
      <c r="V291" s="52"/>
      <c r="W291" s="53"/>
      <c r="X291" s="92" t="str">
        <f>IF(SUM(AQ287:AR287)=0,"",AR287&amp;":"&amp;AQ287)</f>
        <v>10:21</v>
      </c>
      <c r="Y291" s="45" t="str">
        <f>IF(SUM(AQ290:AR290)=0,"",AR290&amp;":"&amp;AQ290)</f>
        <v>10:21</v>
      </c>
      <c r="Z291" s="118"/>
      <c r="AA291" s="94" t="str">
        <f>IF(SUM(AQ291:AR291)=0,"",AQ291&amp;":"&amp;AR291)</f>
        <v>10:21</v>
      </c>
      <c r="AB291" s="40"/>
      <c r="AC291" s="47"/>
      <c r="AD291" s="47"/>
      <c r="AE291" s="48"/>
      <c r="AF291" s="13"/>
      <c r="AG291" s="13"/>
      <c r="AH291" s="69" t="s">
        <v>22</v>
      </c>
      <c r="AI291" s="80">
        <f>IF(ISBLANK(S291),"",VLOOKUP(S291,'[1]plan gier'!$X:$AN,12,FALSE))</f>
        <v>10</v>
      </c>
      <c r="AJ291" s="81">
        <f>IF(ISBLANK(S291),"",VLOOKUP(S291,'[1]plan gier'!$X:$AN,13,FALSE))</f>
        <v>21</v>
      </c>
      <c r="AK291" s="81">
        <f>IF(ISBLANK(S291),"",VLOOKUP(S291,'[1]plan gier'!$X:$AN,14,FALSE))</f>
        <v>10</v>
      </c>
      <c r="AL291" s="81">
        <f>IF(ISBLANK(S291),"",VLOOKUP(S291,'[1]plan gier'!$X:$AN,15,FALSE))</f>
        <v>21</v>
      </c>
      <c r="AM291" s="81">
        <f>IF(ISBLANK(S291),"",VLOOKUP(S291,'[1]plan gier'!$X:$AN,16,FALSE))</f>
        <v>0</v>
      </c>
      <c r="AN291" s="81">
        <f>IF(ISBLANK(S291),"",VLOOKUP(S291,'[1]plan gier'!$X:$AN,17,FALSE))</f>
        <v>0</v>
      </c>
      <c r="AO291" s="95">
        <f t="shared" si="35"/>
        <v>10</v>
      </c>
      <c r="AP291" s="96">
        <f t="shared" si="35"/>
        <v>21</v>
      </c>
      <c r="AQ291" s="96">
        <f t="shared" si="35"/>
        <v>10</v>
      </c>
      <c r="AR291" s="96">
        <f t="shared" si="35"/>
        <v>21</v>
      </c>
      <c r="AS291" s="96">
        <f t="shared" si="35"/>
        <v>0</v>
      </c>
      <c r="AT291" s="97">
        <f t="shared" si="35"/>
        <v>0</v>
      </c>
      <c r="AU291" s="83">
        <f t="shared" si="36"/>
        <v>62</v>
      </c>
      <c r="BE291" s="21">
        <f aca="true" t="shared" si="37" ref="BE291:BJ291">SUM(BE287:BE290)</f>
        <v>377</v>
      </c>
      <c r="BF291" s="21">
        <f t="shared" si="37"/>
        <v>377</v>
      </c>
      <c r="BG291" s="21">
        <f t="shared" si="37"/>
        <v>12</v>
      </c>
      <c r="BH291" s="21">
        <f t="shared" si="37"/>
        <v>12</v>
      </c>
      <c r="BI291" s="21">
        <f t="shared" si="37"/>
        <v>6</v>
      </c>
      <c r="BJ291" s="21">
        <f t="shared" si="37"/>
        <v>6</v>
      </c>
      <c r="BL291" s="22">
        <f>SUM(BL287:BL290)</f>
        <v>0</v>
      </c>
    </row>
    <row r="292" spans="1:47" ht="11.25" customHeight="1" thickBot="1">
      <c r="A292" s="21">
        <f t="shared" si="34"/>
        <v>81</v>
      </c>
      <c r="B292" s="21" t="str">
        <f>IF(N285="","",N285)</f>
        <v>D4545</v>
      </c>
      <c r="C292" s="21" t="str">
        <f>IF(N286="","",N286)</f>
        <v>O4640</v>
      </c>
      <c r="D292" s="21" t="str">
        <f>IF(N288="","",N288)</f>
        <v>P4629</v>
      </c>
      <c r="E292" s="21" t="str">
        <f>IF(N289="","",N289)</f>
        <v>S4318</v>
      </c>
      <c r="J292" s="54"/>
      <c r="K292" s="54"/>
      <c r="L292" s="54"/>
      <c r="M292" s="67" t="str">
        <f>N284</f>
        <v>podwójna dziewcząt</v>
      </c>
      <c r="N292" s="55" t="s">
        <v>33</v>
      </c>
      <c r="O292" s="54"/>
      <c r="P292" s="54"/>
      <c r="Q292" s="68">
        <f>IF(AU292&gt;0,"",IF(A292=0,"",IF(VLOOKUP(A292,'[1]plan gier'!A:S,19,FALSE)="","",VLOOKUP(A292,'[1]plan gier'!A:S,19,FALSE))))</f>
      </c>
      <c r="R292" s="69" t="s">
        <v>23</v>
      </c>
      <c r="S292" s="70">
        <v>81</v>
      </c>
      <c r="T292" s="56"/>
      <c r="U292" s="57" t="str">
        <f>IF(N292&lt;&gt;"",CONCATENATE(VLOOKUP(N292,'[1]zawodnicy'!$A:$E,1,FALSE)," ",VLOOKUP(N292,'[1]zawodnicy'!$A:$E,2,FALSE)," ",VLOOKUP(N292,'[1]zawodnicy'!$A:$E,3,FALSE)," - ",VLOOKUP(N292,'[1]zawodnicy'!$A:$E,4,FALSE)),"")</f>
        <v>M5462 Natalia MACIUPA - MKB Lednik Miastko</v>
      </c>
      <c r="V292" s="58"/>
      <c r="W292" s="59"/>
      <c r="X292" s="103">
        <f>IF(SUM(AS287:AT287)=0,"",AT287&amp;":"&amp;AS287)</f>
      </c>
      <c r="Y292" s="60">
        <f>IF(SUM(AS290:AT290)=0,"",AT290&amp;":"&amp;AS290)</f>
      </c>
      <c r="Z292" s="118"/>
      <c r="AA292" s="104">
        <f>IF(SUM(AS291:AT291)=0,"",AS291&amp;":"&amp;AT291)</f>
      </c>
      <c r="AB292" s="40"/>
      <c r="AC292" s="47"/>
      <c r="AD292" s="47"/>
      <c r="AE292" s="48"/>
      <c r="AF292" s="13"/>
      <c r="AG292" s="13"/>
      <c r="AH292" s="69" t="s">
        <v>23</v>
      </c>
      <c r="AI292" s="109">
        <f>IF(ISBLANK(S292),"",VLOOKUP(S292,'[1]plan gier'!$X:$AN,12,FALSE))</f>
        <v>21</v>
      </c>
      <c r="AJ292" s="110">
        <f>IF(ISBLANK(S292),"",VLOOKUP(S292,'[1]plan gier'!$X:$AN,13,FALSE))</f>
        <v>3</v>
      </c>
      <c r="AK292" s="110">
        <f>IF(ISBLANK(S292),"",VLOOKUP(S292,'[1]plan gier'!$X:$AN,14,FALSE))</f>
        <v>21</v>
      </c>
      <c r="AL292" s="110">
        <f>IF(ISBLANK(S292),"",VLOOKUP(S292,'[1]plan gier'!$X:$AN,15,FALSE))</f>
        <v>8</v>
      </c>
      <c r="AM292" s="110">
        <f>IF(ISBLANK(S292),"",VLOOKUP(S292,'[1]plan gier'!$X:$AN,16,FALSE))</f>
        <v>0</v>
      </c>
      <c r="AN292" s="110">
        <f>IF(ISBLANK(S292),"",VLOOKUP(S292,'[1]plan gier'!$X:$AN,17,FALSE))</f>
        <v>0</v>
      </c>
      <c r="AO292" s="114">
        <f t="shared" si="35"/>
        <v>21</v>
      </c>
      <c r="AP292" s="111">
        <f t="shared" si="35"/>
        <v>3</v>
      </c>
      <c r="AQ292" s="111">
        <f t="shared" si="35"/>
        <v>21</v>
      </c>
      <c r="AR292" s="111">
        <f t="shared" si="35"/>
        <v>8</v>
      </c>
      <c r="AS292" s="111">
        <f t="shared" si="35"/>
        <v>0</v>
      </c>
      <c r="AT292" s="116">
        <f t="shared" si="35"/>
        <v>0</v>
      </c>
      <c r="AU292" s="83">
        <f t="shared" si="36"/>
        <v>53</v>
      </c>
    </row>
    <row r="293" spans="1:47" ht="11.25" customHeight="1">
      <c r="A293" s="2"/>
      <c r="J293" s="54"/>
      <c r="K293" s="54"/>
      <c r="L293" s="54"/>
      <c r="O293" s="54"/>
      <c r="P293" s="54"/>
      <c r="Q293" s="2"/>
      <c r="R293" s="2"/>
      <c r="S293" s="2"/>
      <c r="T293" s="71">
        <v>4</v>
      </c>
      <c r="U293" s="51" t="str">
        <f>IF(AND(N294&lt;&gt;"",N295&lt;&gt;""),CONCATENATE(VLOOKUP(N294,'[1]zawodnicy'!$A:$E,1,FALSE)," ",VLOOKUP(N294,'[1]zawodnicy'!$A:$E,2,FALSE)," ",VLOOKUP(N294,'[1]zawodnicy'!$A:$E,3,FALSE)," - ",VLOOKUP(N294,'[1]zawodnicy'!$A:$E,4,FALSE)),"")</f>
        <v>M4593 Paulina MAJTKA - ZKB Maced Polanów</v>
      </c>
      <c r="V293" s="52"/>
      <c r="W293" s="53"/>
      <c r="X293" s="72" t="str">
        <f>IF(SUM(AO289:AP289)=0,"",AP289&amp;":"&amp;AO289)</f>
        <v>11:21</v>
      </c>
      <c r="Y293" s="74" t="str">
        <f>IF(SUM(AO288:AP288)=0,"",AP288&amp;":"&amp;AO288)</f>
        <v>15:21</v>
      </c>
      <c r="Z293" s="74" t="str">
        <f>IF(SUM(AO291:AP291)=0,"",AP291&amp;":"&amp;AO291)</f>
        <v>21:10</v>
      </c>
      <c r="AA293" s="119"/>
      <c r="AB293" s="71" t="str">
        <f>IF(SUM(AW290:BB290)=0,"",BE290&amp;":"&amp;BF290)</f>
        <v>96:104</v>
      </c>
      <c r="AC293" s="76" t="str">
        <f>IF(SUM(AW290:BB290)=0,"",BG290&amp;":"&amp;BH290)</f>
        <v>2:4</v>
      </c>
      <c r="AD293" s="76" t="str">
        <f>IF(SUM(AW290:BB290)=0,"",BI290&amp;":"&amp;BJ290)</f>
        <v>1:2</v>
      </c>
      <c r="AE293" s="77">
        <f>IF(SUM(BI287:BI290)&gt;0,BK290,"")</f>
        <v>3</v>
      </c>
      <c r="AF293" s="13"/>
      <c r="AG293" s="13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64" ht="11.25" customHeight="1">
      <c r="A294" s="21"/>
      <c r="B294" s="21"/>
      <c r="C294" s="21"/>
      <c r="D294" s="21"/>
      <c r="E294" s="21"/>
      <c r="H294" s="11"/>
      <c r="J294" s="21"/>
      <c r="K294" s="21"/>
      <c r="L294" s="21"/>
      <c r="N294" s="49" t="s">
        <v>40</v>
      </c>
      <c r="O294" s="50">
        <f>IF(O283&gt;0,(O283&amp;4)*1,"")</f>
        <v>14</v>
      </c>
      <c r="Q294" s="120"/>
      <c r="R294" s="120"/>
      <c r="S294" s="120"/>
      <c r="T294" s="40"/>
      <c r="U294" s="51">
        <f>IF(AND(N294&lt;&gt;"",N295=""),CONCATENATE(VLOOKUP(N294,'[1]zawodnicy'!$A:$E,1,FALSE)," ",VLOOKUP(N294,'[1]zawodnicy'!$A:$E,2,FALSE)," ",VLOOKUP(N294,'[1]zawodnicy'!$A:$E,3,FALSE)," - ",VLOOKUP(N294,'[1]zawodnicy'!$A:$E,4,FALSE)),"")</f>
      </c>
      <c r="V294" s="52"/>
      <c r="W294" s="53"/>
      <c r="X294" s="92" t="str">
        <f>IF(SUM(AQ289:AR289)=0,"",AR289&amp;":"&amp;AQ289)</f>
        <v>10:21</v>
      </c>
      <c r="Y294" s="45" t="str">
        <f>IF(SUM(AQ288:AR288)=0,"",AR288&amp;":"&amp;AQ288)</f>
        <v>18:21</v>
      </c>
      <c r="Z294" s="45" t="str">
        <f>IF(SUM(AQ291:AR291)=0,"",AR291&amp;":"&amp;AQ291)</f>
        <v>21:10</v>
      </c>
      <c r="AA294" s="121"/>
      <c r="AB294" s="40"/>
      <c r="AC294" s="47"/>
      <c r="AD294" s="47"/>
      <c r="AE294" s="48"/>
      <c r="AF294" s="13"/>
      <c r="AG294" s="13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1.25" customHeight="1" thickBot="1">
      <c r="A295" s="2"/>
      <c r="J295" s="54"/>
      <c r="K295" s="54"/>
      <c r="L295" s="54"/>
      <c r="N295" s="55" t="s">
        <v>89</v>
      </c>
      <c r="O295" s="54"/>
      <c r="P295" s="54"/>
      <c r="Q295" s="2"/>
      <c r="R295" s="2"/>
      <c r="S295" s="2"/>
      <c r="T295" s="122"/>
      <c r="U295" s="123" t="str">
        <f>IF(N295&lt;&gt;"",CONCATENATE(VLOOKUP(N295,'[1]zawodnicy'!$A:$E,1,FALSE)," ",VLOOKUP(N295,'[1]zawodnicy'!$A:$E,2,FALSE)," ",VLOOKUP(N295,'[1]zawodnicy'!$A:$E,3,FALSE)," - ",VLOOKUP(N295,'[1]zawodnicy'!$A:$E,4,FALSE)),"")</f>
        <v>M4741 Klaudia MATYSZCZUK - UKS Kometa Sianów</v>
      </c>
      <c r="V295" s="124"/>
      <c r="W295" s="125"/>
      <c r="X295" s="126">
        <f>IF(SUM(AS289:AT289)=0,"",AT289&amp;":"&amp;AS289)</f>
      </c>
      <c r="Y295" s="127">
        <f>IF(SUM(AS288:AT288)=0,"",AT288&amp;":"&amp;AS288)</f>
      </c>
      <c r="Z295" s="127">
        <f>IF(SUM(AS291:AT291)=0,"",AT291&amp;":"&amp;AS291)</f>
      </c>
      <c r="AA295" s="128"/>
      <c r="AB295" s="122"/>
      <c r="AC295" s="129"/>
      <c r="AD295" s="129"/>
      <c r="AE295" s="130"/>
      <c r="AF295" s="13"/>
      <c r="AG295" s="13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ht="11.25" customHeight="1" thickBot="1"/>
    <row r="297" spans="14:33" ht="11.25" customHeight="1" thickBot="1">
      <c r="N297" s="12"/>
      <c r="O297" s="24">
        <v>2</v>
      </c>
      <c r="Q297" s="20" t="str">
        <f>"Grupa "&amp;O297&amp;"."</f>
        <v>Grupa 2.</v>
      </c>
      <c r="R297" s="20"/>
      <c r="S297" s="20"/>
      <c r="T297" s="25" t="s">
        <v>2</v>
      </c>
      <c r="U297" s="26" t="s">
        <v>3</v>
      </c>
      <c r="V297" s="27"/>
      <c r="W297" s="28"/>
      <c r="X297" s="25">
        <v>1</v>
      </c>
      <c r="Y297" s="30">
        <v>2</v>
      </c>
      <c r="Z297" s="131">
        <v>3</v>
      </c>
      <c r="AA297" s="132" t="s">
        <v>4</v>
      </c>
      <c r="AB297" s="34" t="s">
        <v>5</v>
      </c>
      <c r="AC297" s="34" t="s">
        <v>6</v>
      </c>
      <c r="AD297" s="133" t="s">
        <v>7</v>
      </c>
      <c r="AE297" s="2"/>
      <c r="AF297" s="13"/>
      <c r="AG297" s="13"/>
    </row>
    <row r="298" spans="10:46" ht="11.25" customHeight="1">
      <c r="J298" s="54"/>
      <c r="K298" s="54"/>
      <c r="L298" s="54"/>
      <c r="N298" s="37" t="s">
        <v>88</v>
      </c>
      <c r="Q298" s="38" t="s">
        <v>10</v>
      </c>
      <c r="R298" s="38"/>
      <c r="S298" s="39" t="s">
        <v>11</v>
      </c>
      <c r="T298" s="134">
        <v>1</v>
      </c>
      <c r="U298" s="41" t="str">
        <f>IF(AND(N299&lt;&gt;"",N300&lt;&gt;""),CONCATENATE(VLOOKUP(N299,'[1]zawodnicy'!$A:$E,1,FALSE)," ",VLOOKUP(N299,'[1]zawodnicy'!$A:$E,2,FALSE)," ",VLOOKUP(N299,'[1]zawodnicy'!$A:$E,3,FALSE)," - ",VLOOKUP(N299,'[1]zawodnicy'!$A:$E,4,FALSE)),"")</f>
        <v>B4319 Laura BUJAK - ULKS U-2 Lotka Bytów</v>
      </c>
      <c r="V298" s="42"/>
      <c r="W298" s="43"/>
      <c r="X298" s="135"/>
      <c r="Y298" s="136" t="str">
        <f>IF(SUM(AO303:AP303)=0,"",AO303&amp;":"&amp;AP303)</f>
        <v>23:21</v>
      </c>
      <c r="Z298" s="137" t="str">
        <f>IF(SUM(AO301:AP301)=0,"",AO301&amp;":"&amp;AP301)</f>
        <v>21:16</v>
      </c>
      <c r="AA298" s="138" t="str">
        <f>IF(SUM(AY301:BB301)=0,"",BE301&amp;":"&amp;BF301)</f>
        <v>100:83</v>
      </c>
      <c r="AB298" s="139" t="str">
        <f>IF(SUM(AY301:BB301)=0,"",BG301&amp;":"&amp;BH301)</f>
        <v>4:1</v>
      </c>
      <c r="AC298" s="139" t="str">
        <f>IF(SUM(AY301:BB301)=0,"",BI301&amp;":"&amp;BJ301)</f>
        <v>2:0</v>
      </c>
      <c r="AD298" s="140">
        <f>IF(SUM(BI301:BI303)&gt;0,BK301,"")</f>
        <v>1</v>
      </c>
      <c r="AE298" s="2"/>
      <c r="AF298" s="13"/>
      <c r="AG298" s="13"/>
      <c r="AH298" s="15"/>
      <c r="AI298" s="36" t="s">
        <v>8</v>
      </c>
      <c r="AJ298" s="36"/>
      <c r="AK298" s="36"/>
      <c r="AL298" s="36"/>
      <c r="AM298" s="36"/>
      <c r="AN298" s="36"/>
      <c r="AO298" s="36" t="s">
        <v>9</v>
      </c>
      <c r="AP298" s="36"/>
      <c r="AQ298" s="36"/>
      <c r="AR298" s="36"/>
      <c r="AS298" s="36"/>
      <c r="AT298" s="36"/>
    </row>
    <row r="299" spans="9:60" ht="11.25" customHeight="1" thickBot="1">
      <c r="I299" s="2" t="str">
        <f>"1"&amp;O297&amp;N298</f>
        <v>12podwójna dziewcząt</v>
      </c>
      <c r="J299" s="11" t="str">
        <f>IF(AD298="","",IF(AD298=1,N299,IF(AD301=1,N302,IF(AD304=1,N305,""))))</f>
        <v>B4319</v>
      </c>
      <c r="K299" s="11" t="str">
        <f>IF(AD298="","",IF(AD298=1,N300,IF(AD301=1,N303,IF(AD304=1,N306,""))))</f>
        <v>D4628</v>
      </c>
      <c r="L299" s="11"/>
      <c r="N299" s="49" t="s">
        <v>46</v>
      </c>
      <c r="O299" s="50">
        <f>IF(O297&gt;0,(O297&amp;1)*1,"")</f>
        <v>21</v>
      </c>
      <c r="Q299" s="38"/>
      <c r="R299" s="38"/>
      <c r="S299" s="39"/>
      <c r="T299" s="40"/>
      <c r="U299" s="51">
        <f>IF(AND(N299&lt;&gt;"",N300=""),CONCATENATE(VLOOKUP(N299,'[1]zawodnicy'!$A:$E,1,FALSE)," ",VLOOKUP(N299,'[1]zawodnicy'!$A:$E,2,FALSE)," ",VLOOKUP(N299,'[1]zawodnicy'!$A:$E,3,FALSE)," - ",VLOOKUP(N299,'[1]zawodnicy'!$A:$E,4,FALSE)),"")</f>
      </c>
      <c r="V299" s="52"/>
      <c r="W299" s="53"/>
      <c r="X299" s="44"/>
      <c r="Y299" s="45" t="str">
        <f>IF(SUM(AQ303:AR303)=0,"",AQ303&amp;":"&amp;AR303)</f>
        <v>14:21</v>
      </c>
      <c r="Z299" s="94" t="str">
        <f>IF(SUM(AQ301:AR301)=0,"",AQ301&amp;":"&amp;AR301)</f>
        <v>21:11</v>
      </c>
      <c r="AA299" s="141"/>
      <c r="AB299" s="47"/>
      <c r="AC299" s="47"/>
      <c r="AD299" s="48"/>
      <c r="AE299" s="2"/>
      <c r="AF299" s="13"/>
      <c r="AG299" s="13"/>
      <c r="AH299" s="15"/>
      <c r="BE299" s="21">
        <f>SUM(BE301:BE303)</f>
        <v>249</v>
      </c>
      <c r="BF299" s="21">
        <f>SUM(BF301:BF303)</f>
        <v>249</v>
      </c>
      <c r="BG299" s="21">
        <f>SUM(BG301:BG303)</f>
        <v>7</v>
      </c>
      <c r="BH299" s="21">
        <f>SUM(BH301:BH303)</f>
        <v>7</v>
      </c>
    </row>
    <row r="300" spans="10:64" ht="11.25" customHeight="1" thickBot="1">
      <c r="J300" s="11"/>
      <c r="K300" s="54"/>
      <c r="L300" s="54"/>
      <c r="N300" s="55" t="s">
        <v>32</v>
      </c>
      <c r="O300" s="54"/>
      <c r="P300" s="54"/>
      <c r="Q300" s="38"/>
      <c r="R300" s="38"/>
      <c r="S300" s="39"/>
      <c r="T300" s="56"/>
      <c r="U300" s="57" t="str">
        <f>IF(N300&lt;&gt;"",CONCATENATE(VLOOKUP(N300,'[1]zawodnicy'!$A:$E,1,FALSE)," ",VLOOKUP(N300,'[1]zawodnicy'!$A:$E,2,FALSE)," ",VLOOKUP(N300,'[1]zawodnicy'!$A:$E,3,FALSE)," - ",VLOOKUP(N300,'[1]zawodnicy'!$A:$E,4,FALSE)),"")</f>
        <v>D4628 Anna DUDA - ULKS U-2 Lotka Bytów</v>
      </c>
      <c r="V300" s="58"/>
      <c r="W300" s="59"/>
      <c r="X300" s="44"/>
      <c r="Y300" s="60" t="str">
        <f>IF(SUM(AS303:AT303)=0,"",AS303&amp;":"&amp;AT303)</f>
        <v>21:14</v>
      </c>
      <c r="Z300" s="104">
        <f>IF(SUM(AS301:AT301)=0,"",AS301&amp;":"&amp;AT301)</f>
      </c>
      <c r="AA300" s="142"/>
      <c r="AB300" s="143"/>
      <c r="AC300" s="143"/>
      <c r="AD300" s="144"/>
      <c r="AE300" s="2"/>
      <c r="AF300" s="13"/>
      <c r="AG300" s="13"/>
      <c r="AH300" s="15"/>
      <c r="AI300" s="145" t="s">
        <v>13</v>
      </c>
      <c r="AJ300" s="146"/>
      <c r="AK300" s="65" t="s">
        <v>14</v>
      </c>
      <c r="AL300" s="146"/>
      <c r="AM300" s="65" t="s">
        <v>15</v>
      </c>
      <c r="AN300" s="147"/>
      <c r="AO300" s="145" t="s">
        <v>13</v>
      </c>
      <c r="AP300" s="146"/>
      <c r="AQ300" s="65" t="s">
        <v>14</v>
      </c>
      <c r="AR300" s="146"/>
      <c r="AS300" s="65" t="s">
        <v>15</v>
      </c>
      <c r="AT300" s="146"/>
      <c r="AU300" s="13"/>
      <c r="AV300" s="13"/>
      <c r="AW300" s="145">
        <v>1</v>
      </c>
      <c r="AX300" s="146"/>
      <c r="AY300" s="65">
        <v>2</v>
      </c>
      <c r="AZ300" s="146"/>
      <c r="BA300" s="65">
        <v>3</v>
      </c>
      <c r="BB300" s="147"/>
      <c r="BE300" s="145" t="s">
        <v>4</v>
      </c>
      <c r="BF300" s="147"/>
      <c r="BG300" s="145" t="s">
        <v>5</v>
      </c>
      <c r="BH300" s="147"/>
      <c r="BI300" s="145" t="s">
        <v>6</v>
      </c>
      <c r="BJ300" s="147"/>
      <c r="BK300" s="66" t="s">
        <v>7</v>
      </c>
      <c r="BL300" s="22">
        <f>SUM(BL301:BL303)</f>
        <v>0</v>
      </c>
    </row>
    <row r="301" spans="1:64" ht="11.25" customHeight="1">
      <c r="A301" s="21">
        <f>S301</f>
        <v>21</v>
      </c>
      <c r="B301" s="2" t="str">
        <f>IF(N299="","",N299)</f>
        <v>B4319</v>
      </c>
      <c r="C301" s="2" t="str">
        <f>IF(N300="","",N300)</f>
        <v>D4628</v>
      </c>
      <c r="D301" s="2" t="str">
        <f>IF(N305="","",N305)</f>
        <v>R4587</v>
      </c>
      <c r="E301" s="2" t="str">
        <f>IF(N306="","",N306)</f>
        <v>T4594</v>
      </c>
      <c r="I301" s="2" t="str">
        <f>"2"&amp;O297&amp;N298</f>
        <v>22podwójna dziewcząt</v>
      </c>
      <c r="J301" s="11" t="str">
        <f>IF(AD301="","",IF(AD298=2,N299,IF(AD301=2,N302,IF(AD304=2,N305,""))))</f>
        <v>S4547</v>
      </c>
      <c r="K301" s="11" t="str">
        <f>IF(AD301="","",IF(AD298=2,N300,IF(AD301=2,N303,IF(AD304=2,N306,""))))</f>
        <v>W4550</v>
      </c>
      <c r="M301" s="67" t="str">
        <f>N298</f>
        <v>podwójna dziewcząt</v>
      </c>
      <c r="O301" s="54"/>
      <c r="P301" s="54"/>
      <c r="Q301" s="68">
        <f>IF(AU301&gt;0,"",IF(A301=0,"",IF(VLOOKUP(A301,'[1]plan gier'!A:S,19,FALSE)="","",VLOOKUP(A301,'[1]plan gier'!A:S,19,FALSE))))</f>
      </c>
      <c r="R301" s="69" t="s">
        <v>16</v>
      </c>
      <c r="S301" s="148">
        <v>21</v>
      </c>
      <c r="T301" s="71">
        <v>2</v>
      </c>
      <c r="U301" s="51" t="str">
        <f>IF(AND(N302&lt;&gt;"",N303&lt;&gt;""),CONCATENATE(VLOOKUP(N302,'[1]zawodnicy'!$A:$E,1,FALSE)," ",VLOOKUP(N302,'[1]zawodnicy'!$A:$E,2,FALSE)," ",VLOOKUP(N302,'[1]zawodnicy'!$A:$E,3,FALSE)," - ",VLOOKUP(N302,'[1]zawodnicy'!$A:$E,4,FALSE)),"")</f>
        <v>S4547 Aleksandra SZWEDA - MKB Lednik Miastko</v>
      </c>
      <c r="V301" s="52"/>
      <c r="W301" s="53"/>
      <c r="X301" s="72" t="str">
        <f>IF(SUM(AO303:AP303)=0,"",AP303&amp;":"&amp;AO303)</f>
        <v>21:23</v>
      </c>
      <c r="Y301" s="108"/>
      <c r="Z301" s="75" t="str">
        <f>IF(SUM(AO302:AP302)=0,"",AO302&amp;":"&amp;AP302)</f>
        <v>21:18</v>
      </c>
      <c r="AA301" s="149" t="str">
        <f>IF(SUM(AW302:AX302,BA302:BB302)=0,"",BE302&amp;":"&amp;BF302)</f>
        <v>98:82</v>
      </c>
      <c r="AB301" s="76" t="str">
        <f>IF(SUM(AW302:AX302,BA302:BB302)=0,"",BG302&amp;":"&amp;BH302)</f>
        <v>3:2</v>
      </c>
      <c r="AC301" s="76" t="str">
        <f>IF(SUM(AW302:AX302,BA302:BB302)=0,"",BI302&amp;":"&amp;BJ302)</f>
        <v>1:1</v>
      </c>
      <c r="AD301" s="77">
        <f>IF(SUM(BI301:BI303)&gt;0,BK302,"")</f>
        <v>2</v>
      </c>
      <c r="AE301" s="2"/>
      <c r="AF301" s="13"/>
      <c r="AG301" s="13"/>
      <c r="AH301" s="69" t="s">
        <v>16</v>
      </c>
      <c r="AI301" s="80">
        <f>IF(ISBLANK(S301),"",VLOOKUP(S301,'[1]plan gier'!$X:$AN,12,FALSE))</f>
        <v>21</v>
      </c>
      <c r="AJ301" s="81">
        <f>IF(ISBLANK(S301),"",VLOOKUP(S301,'[1]plan gier'!$X:$AN,13,FALSE))</f>
        <v>16</v>
      </c>
      <c r="AK301" s="81">
        <f>IF(ISBLANK(S301),"",VLOOKUP(S301,'[1]plan gier'!$X:$AN,14,FALSE))</f>
        <v>21</v>
      </c>
      <c r="AL301" s="81">
        <f>IF(ISBLANK(S301),"",VLOOKUP(S301,'[1]plan gier'!$X:$AN,15,FALSE))</f>
        <v>11</v>
      </c>
      <c r="AM301" s="81">
        <f>IF(ISBLANK(S301),"",VLOOKUP(S301,'[1]plan gier'!$X:$AN,16,FALSE))</f>
        <v>0</v>
      </c>
      <c r="AN301" s="81">
        <f>IF(ISBLANK(S301),"",VLOOKUP(S301,'[1]plan gier'!$X:$AN,17,FALSE))</f>
        <v>0</v>
      </c>
      <c r="AO301" s="150">
        <f aca="true" t="shared" si="38" ref="AO301:AT303">IF(AI301="",0,AI301)</f>
        <v>21</v>
      </c>
      <c r="AP301" s="79">
        <f t="shared" si="38"/>
        <v>16</v>
      </c>
      <c r="AQ301" s="151">
        <f t="shared" si="38"/>
        <v>21</v>
      </c>
      <c r="AR301" s="79">
        <f t="shared" si="38"/>
        <v>11</v>
      </c>
      <c r="AS301" s="151">
        <f t="shared" si="38"/>
        <v>0</v>
      </c>
      <c r="AT301" s="79">
        <f t="shared" si="38"/>
        <v>0</v>
      </c>
      <c r="AU301" s="152">
        <f>SUM(AO301:AT301)</f>
        <v>69</v>
      </c>
      <c r="AV301" s="14">
        <v>1</v>
      </c>
      <c r="AW301" s="153"/>
      <c r="AX301" s="154"/>
      <c r="AY301" s="81">
        <f>IF(AI303&gt;AJ303,1,0)+IF(AK303&gt;AL303,1,0)+IF(AM303&gt;AN303,1,0)</f>
        <v>2</v>
      </c>
      <c r="AZ301" s="81">
        <f>AW302</f>
        <v>1</v>
      </c>
      <c r="BA301" s="81">
        <f>IF(AI301&gt;AJ301,1,0)+IF(AK301&gt;AL301,1,0)+IF(AM301&gt;AN301,1,0)</f>
        <v>2</v>
      </c>
      <c r="BB301" s="82">
        <f>AW303</f>
        <v>0</v>
      </c>
      <c r="BE301" s="80">
        <f>AO301+AQ301+AS301+AO303+AQ303+AS303</f>
        <v>100</v>
      </c>
      <c r="BF301" s="82">
        <f>AP301+AR301+AT301+AP303+AR303+AT303</f>
        <v>83</v>
      </c>
      <c r="BG301" s="80">
        <f>AY301+BA301</f>
        <v>4</v>
      </c>
      <c r="BH301" s="82">
        <f>AZ301+BB301</f>
        <v>1</v>
      </c>
      <c r="BI301" s="80">
        <f>IF(AY301&gt;AZ301,1,0)+IF(BA301&gt;BB301,1,0)</f>
        <v>2</v>
      </c>
      <c r="BJ301" s="87">
        <f>IF(AZ301&gt;AY301,1,0)+IF(BB301&gt;BA301,1,0)</f>
        <v>0</v>
      </c>
      <c r="BK301" s="155">
        <f>IF(BI301+BJ301=0,"",IF(BL301=MAX(BL301:BL303),1,IF(BL301=MIN(BL301:BL303),3,2)))</f>
        <v>1</v>
      </c>
      <c r="BL301" s="22">
        <f>IF(BI301+BJ301&lt;&gt;0,BI301-BJ301+(BG301-BH301)/100+(BE301-BF301)/10000,-2)</f>
        <v>2.0317</v>
      </c>
    </row>
    <row r="302" spans="1:64" ht="11.25" customHeight="1">
      <c r="A302" s="21">
        <f>S302</f>
        <v>50</v>
      </c>
      <c r="B302" s="2" t="str">
        <f>IF(N302="","",N302)</f>
        <v>S4547</v>
      </c>
      <c r="C302" s="2" t="str">
        <f>IF(N303="","",N303)</f>
        <v>W4550</v>
      </c>
      <c r="D302" s="2" t="str">
        <f>IF(N305="","",N305)</f>
        <v>R4587</v>
      </c>
      <c r="E302" s="2" t="str">
        <f>IF(N306="","",N306)</f>
        <v>T4594</v>
      </c>
      <c r="J302" s="11"/>
      <c r="K302" s="21"/>
      <c r="M302" s="67" t="str">
        <f>N298</f>
        <v>podwójna dziewcząt</v>
      </c>
      <c r="N302" s="49" t="s">
        <v>35</v>
      </c>
      <c r="O302" s="50">
        <f>IF(O297&gt;0,(O297&amp;2)*1,"")</f>
        <v>22</v>
      </c>
      <c r="Q302" s="68">
        <f>IF(AU302&gt;0,"",IF(A302=0,"",IF(VLOOKUP(A302,'[1]plan gier'!A:S,19,FALSE)="","",VLOOKUP(A302,'[1]plan gier'!A:S,19,FALSE))))</f>
      </c>
      <c r="R302" s="69" t="s">
        <v>20</v>
      </c>
      <c r="S302" s="148">
        <v>50</v>
      </c>
      <c r="T302" s="40"/>
      <c r="U302" s="51">
        <f>IF(AND(N302&lt;&gt;"",N303=""),CONCATENATE(VLOOKUP(N302,'[1]zawodnicy'!$A:$E,1,FALSE)," ",VLOOKUP(N302,'[1]zawodnicy'!$A:$E,2,FALSE)," ",VLOOKUP(N302,'[1]zawodnicy'!$A:$E,3,FALSE)," - ",VLOOKUP(N302,'[1]zawodnicy'!$A:$E,4,FALSE)),"")</f>
      </c>
      <c r="V302" s="52"/>
      <c r="W302" s="53"/>
      <c r="X302" s="92" t="str">
        <f>IF(SUM(AQ303:AR303)=0,"",AR303&amp;":"&amp;AQ303)</f>
        <v>21:14</v>
      </c>
      <c r="Y302" s="118"/>
      <c r="Z302" s="94" t="str">
        <f>IF(SUM(AQ302:AR302)=0,"",AQ302&amp;":"&amp;AR302)</f>
        <v>21:6</v>
      </c>
      <c r="AA302" s="141"/>
      <c r="AB302" s="47"/>
      <c r="AC302" s="47"/>
      <c r="AD302" s="48"/>
      <c r="AE302" s="2"/>
      <c r="AF302" s="13"/>
      <c r="AG302" s="13"/>
      <c r="AH302" s="69" t="s">
        <v>20</v>
      </c>
      <c r="AI302" s="95">
        <f>IF(ISBLANK(S302),"",VLOOKUP(S302,'[1]plan gier'!$X:$AN,12,FALSE))</f>
        <v>21</v>
      </c>
      <c r="AJ302" s="96">
        <f>IF(ISBLANK(S302),"",VLOOKUP(S302,'[1]plan gier'!$X:$AN,13,FALSE))</f>
        <v>18</v>
      </c>
      <c r="AK302" s="96">
        <f>IF(ISBLANK(S302),"",VLOOKUP(S302,'[1]plan gier'!$X:$AN,14,FALSE))</f>
        <v>21</v>
      </c>
      <c r="AL302" s="96">
        <f>IF(ISBLANK(S302),"",VLOOKUP(S302,'[1]plan gier'!$X:$AN,15,FALSE))</f>
        <v>6</v>
      </c>
      <c r="AM302" s="96">
        <f>IF(ISBLANK(S302),"",VLOOKUP(S302,'[1]plan gier'!$X:$AN,16,FALSE))</f>
        <v>0</v>
      </c>
      <c r="AN302" s="96">
        <f>IF(ISBLANK(S302),"",VLOOKUP(S302,'[1]plan gier'!$X:$AN,17,FALSE))</f>
        <v>0</v>
      </c>
      <c r="AO302" s="156">
        <f t="shared" si="38"/>
        <v>21</v>
      </c>
      <c r="AP302" s="96">
        <f t="shared" si="38"/>
        <v>18</v>
      </c>
      <c r="AQ302" s="157">
        <f t="shared" si="38"/>
        <v>21</v>
      </c>
      <c r="AR302" s="96">
        <f t="shared" si="38"/>
        <v>6</v>
      </c>
      <c r="AS302" s="157">
        <f t="shared" si="38"/>
        <v>0</v>
      </c>
      <c r="AT302" s="96">
        <f t="shared" si="38"/>
        <v>0</v>
      </c>
      <c r="AU302" s="152">
        <f>SUM(AO302:AT302)</f>
        <v>66</v>
      </c>
      <c r="AV302" s="14">
        <v>2</v>
      </c>
      <c r="AW302" s="95">
        <f>IF(AI303&lt;AJ303,1,0)+IF(AK303&lt;AL303,1,0)+IF(AM303&lt;AN303,1,0)</f>
        <v>1</v>
      </c>
      <c r="AX302" s="96">
        <f>AY301</f>
        <v>2</v>
      </c>
      <c r="AY302" s="158"/>
      <c r="AZ302" s="159"/>
      <c r="BA302" s="96">
        <f>IF(AI302&gt;AJ302,1,0)+IF(AK302&gt;AL302,1,0)+IF(AM302&gt;AN302,1,0)</f>
        <v>2</v>
      </c>
      <c r="BB302" s="97">
        <f>AY303</f>
        <v>0</v>
      </c>
      <c r="BE302" s="95">
        <f>AO302+AQ302+AS302+AP303+AR303+AT303</f>
        <v>98</v>
      </c>
      <c r="BF302" s="97">
        <f>AP302+AR302+AT302+AO303+AQ303+AS303</f>
        <v>82</v>
      </c>
      <c r="BG302" s="95">
        <f>AW302+BA302</f>
        <v>3</v>
      </c>
      <c r="BH302" s="97">
        <f>AX302+BB302</f>
        <v>2</v>
      </c>
      <c r="BI302" s="95">
        <f>IF(AW302&gt;AX302,1,0)+IF(BA302&gt;BB302,1,0)</f>
        <v>1</v>
      </c>
      <c r="BJ302" s="101">
        <f>IF(AX302&gt;AW302,1,0)+IF(BB302&gt;BA302,1,0)</f>
        <v>1</v>
      </c>
      <c r="BK302" s="102">
        <f>IF(BI302+BJ302=0,"",IF(BL302=MAX(BL301:BL303),1,IF(BL302=MIN(BL301:BL303),3,2)))</f>
        <v>2</v>
      </c>
      <c r="BL302" s="22">
        <f>IF(BI302+BJ302&lt;&gt;0,BI302-BJ302+(BG302-BH302)/100+(BE302-BF302)/10000,-2)</f>
        <v>0.011600000000000001</v>
      </c>
    </row>
    <row r="303" spans="1:64" ht="11.25" customHeight="1" thickBot="1">
      <c r="A303" s="21">
        <f>S303</f>
        <v>82</v>
      </c>
      <c r="B303" s="2" t="str">
        <f>IF(N299="","",N299)</f>
        <v>B4319</v>
      </c>
      <c r="C303" s="2" t="str">
        <f>IF(N300="","",N300)</f>
        <v>D4628</v>
      </c>
      <c r="D303" s="2" t="str">
        <f>IF(N302="","",N302)</f>
        <v>S4547</v>
      </c>
      <c r="E303" s="2" t="str">
        <f>IF(N303="","",N303)</f>
        <v>W4550</v>
      </c>
      <c r="I303" s="2" t="str">
        <f>"3"&amp;O297&amp;N298</f>
        <v>32podwójna dziewcząt</v>
      </c>
      <c r="J303" s="11" t="str">
        <f>IF(AD304="","",IF(AD298=3,N299,IF(AD301=3,N302,IF(AD304=3,N305,""))))</f>
        <v>R4587</v>
      </c>
      <c r="K303" s="11" t="str">
        <f>IF(AD304="","",IF(AD298=3,N300,IF(AD301=3,N303,IF(AD304=3,N306,""))))</f>
        <v>T4594</v>
      </c>
      <c r="M303" s="67" t="str">
        <f>N298</f>
        <v>podwójna dziewcząt</v>
      </c>
      <c r="N303" s="55" t="s">
        <v>43</v>
      </c>
      <c r="O303" s="54"/>
      <c r="P303" s="54"/>
      <c r="Q303" s="68">
        <f>IF(AU303&gt;0,"",IF(A303=0,"",IF(VLOOKUP(A303,'[1]plan gier'!A:S,19,FALSE)="","",VLOOKUP(A303,'[1]plan gier'!A:S,19,FALSE))))</f>
      </c>
      <c r="R303" s="160" t="s">
        <v>23</v>
      </c>
      <c r="S303" s="148">
        <v>82</v>
      </c>
      <c r="T303" s="56"/>
      <c r="U303" s="57" t="str">
        <f>IF(N303&lt;&gt;"",CONCATENATE(VLOOKUP(N303,'[1]zawodnicy'!$A:$E,1,FALSE)," ",VLOOKUP(N303,'[1]zawodnicy'!$A:$E,2,FALSE)," ",VLOOKUP(N303,'[1]zawodnicy'!$A:$E,3,FALSE)," - ",VLOOKUP(N303,'[1]zawodnicy'!$A:$E,4,FALSE)),"")</f>
        <v>W4550 Magdalena WOLSKA - MKB Lednik Miastko</v>
      </c>
      <c r="V303" s="58"/>
      <c r="W303" s="59"/>
      <c r="X303" s="103" t="str">
        <f>IF(SUM(AS303:AT303)=0,"",AT303&amp;":"&amp;AS303)</f>
        <v>14:21</v>
      </c>
      <c r="Y303" s="118"/>
      <c r="Z303" s="104">
        <f>IF(SUM(AS302:AT302)=0,"",AS302&amp;":"&amp;AT302)</f>
      </c>
      <c r="AA303" s="142"/>
      <c r="AB303" s="143"/>
      <c r="AC303" s="143"/>
      <c r="AD303" s="144"/>
      <c r="AE303" s="2"/>
      <c r="AF303" s="13"/>
      <c r="AG303" s="13"/>
      <c r="AH303" s="160" t="s">
        <v>23</v>
      </c>
      <c r="AI303" s="114">
        <f>IF(ISBLANK(S303),"",VLOOKUP(S303,'[1]plan gier'!$X:$AN,12,FALSE))</f>
        <v>23</v>
      </c>
      <c r="AJ303" s="111">
        <f>IF(ISBLANK(S303),"",VLOOKUP(S303,'[1]plan gier'!$X:$AN,13,FALSE))</f>
        <v>21</v>
      </c>
      <c r="AK303" s="111">
        <f>IF(ISBLANK(S303),"",VLOOKUP(S303,'[1]plan gier'!$X:$AN,14,FALSE))</f>
        <v>14</v>
      </c>
      <c r="AL303" s="111">
        <f>IF(ISBLANK(S303),"",VLOOKUP(S303,'[1]plan gier'!$X:$AN,15,FALSE))</f>
        <v>21</v>
      </c>
      <c r="AM303" s="111">
        <f>IF(ISBLANK(S303),"",VLOOKUP(S303,'[1]plan gier'!$X:$AN,16,FALSE))</f>
        <v>21</v>
      </c>
      <c r="AN303" s="111">
        <f>IF(ISBLANK(S303),"",VLOOKUP(S303,'[1]plan gier'!$X:$AN,17,FALSE))</f>
        <v>14</v>
      </c>
      <c r="AO303" s="161">
        <f t="shared" si="38"/>
        <v>23</v>
      </c>
      <c r="AP303" s="111">
        <f t="shared" si="38"/>
        <v>21</v>
      </c>
      <c r="AQ303" s="162">
        <f t="shared" si="38"/>
        <v>14</v>
      </c>
      <c r="AR303" s="111">
        <f t="shared" si="38"/>
        <v>21</v>
      </c>
      <c r="AS303" s="162">
        <f t="shared" si="38"/>
        <v>21</v>
      </c>
      <c r="AT303" s="111">
        <f t="shared" si="38"/>
        <v>14</v>
      </c>
      <c r="AU303" s="152">
        <f>SUM(AO303:AT303)</f>
        <v>114</v>
      </c>
      <c r="AV303" s="14">
        <v>3</v>
      </c>
      <c r="AW303" s="114">
        <f>IF(AI301&lt;AJ301,1,0)+IF(AK301&lt;AL301,1,0)+IF(AM301&lt;AN301,1,0)</f>
        <v>0</v>
      </c>
      <c r="AX303" s="111">
        <f>BA301</f>
        <v>2</v>
      </c>
      <c r="AY303" s="111">
        <f>IF(AI302&lt;AJ302,1,0)+IF(AK302&lt;AL302,1,0)+IF(AM302&lt;AN302,1,0)</f>
        <v>0</v>
      </c>
      <c r="AZ303" s="111">
        <f>BA302</f>
        <v>2</v>
      </c>
      <c r="BA303" s="163"/>
      <c r="BB303" s="164"/>
      <c r="BE303" s="114">
        <f>AP301+AR301+AT301+AP302+AR302+AT302</f>
        <v>51</v>
      </c>
      <c r="BF303" s="116">
        <f>AO301+AQ301+AS301+AO302+AQ302+AS302</f>
        <v>84</v>
      </c>
      <c r="BG303" s="114">
        <f>AW303+AY303</f>
        <v>0</v>
      </c>
      <c r="BH303" s="116">
        <f>AX303+AZ303</f>
        <v>4</v>
      </c>
      <c r="BI303" s="114">
        <f>IF(AW303&gt;AX303,1,0)+IF(AY303&gt;AZ303,1,0)</f>
        <v>0</v>
      </c>
      <c r="BJ303" s="115">
        <f>IF(AX303&gt;AW303,1,0)+IF(AZ303&gt;AY303,1,0)</f>
        <v>2</v>
      </c>
      <c r="BK303" s="117">
        <f>IF(BI303+BJ303=0,"",IF(BL303=MAX(BL301:BL303),1,IF(BL303=MIN(BL301:BL303),3,2)))</f>
        <v>3</v>
      </c>
      <c r="BL303" s="22">
        <f>IF(BI303+BJ303&lt;&gt;0,BI303-BJ303+(BG303-BH303)/100+(BE303-BF303)/10000,-2)</f>
        <v>-2.0433</v>
      </c>
    </row>
    <row r="304" spans="1:60" ht="11.25" customHeight="1">
      <c r="A304" s="2"/>
      <c r="J304" s="54"/>
      <c r="K304" s="54"/>
      <c r="L304" s="54"/>
      <c r="O304" s="54"/>
      <c r="P304" s="54"/>
      <c r="Q304" s="2"/>
      <c r="R304" s="2"/>
      <c r="S304" s="2"/>
      <c r="T304" s="71">
        <v>3</v>
      </c>
      <c r="U304" s="51" t="str">
        <f>IF(AND(N305&lt;&gt;"",N306&lt;&gt;""),CONCATENATE(VLOOKUP(N305,'[1]zawodnicy'!$A:$E,1,FALSE)," ",VLOOKUP(N305,'[1]zawodnicy'!$A:$E,2,FALSE)," ",VLOOKUP(N305,'[1]zawodnicy'!$A:$E,3,FALSE)," - ",VLOOKUP(N305,'[1]zawodnicy'!$A:$E,4,FALSE)),"")</f>
        <v>R4587 Oliwia REICHEL - ZKB Maced Polanów</v>
      </c>
      <c r="V304" s="52"/>
      <c r="W304" s="53"/>
      <c r="X304" s="72" t="str">
        <f>IF(SUM(AO301:AP301)=0,"",AP301&amp;":"&amp;AO301)</f>
        <v>16:21</v>
      </c>
      <c r="Y304" s="74" t="str">
        <f>IF(SUM(AO302:AP302)=0,"",AP302&amp;":"&amp;AO302)</f>
        <v>18:21</v>
      </c>
      <c r="Z304" s="165"/>
      <c r="AA304" s="149" t="str">
        <f>IF(SUM(AW303:AZ303)=0,"",BE303&amp;":"&amp;BF303)</f>
        <v>51:84</v>
      </c>
      <c r="AB304" s="76" t="str">
        <f>IF(SUM(AW303:AZ303)=0,"",BG303&amp;":"&amp;BH303)</f>
        <v>0:4</v>
      </c>
      <c r="AC304" s="76" t="str">
        <f>IF(SUM(AW303:AZ303)=0,"",BI303&amp;":"&amp;BJ303)</f>
        <v>0:2</v>
      </c>
      <c r="AD304" s="77">
        <f>IF(SUM(BI301:BI303)&gt;0,BK303,"")</f>
        <v>3</v>
      </c>
      <c r="AE304" s="2"/>
      <c r="AF304" s="13"/>
      <c r="AG304" s="13"/>
      <c r="BE304" s="21">
        <f>SUM(BE301:BE303)</f>
        <v>249</v>
      </c>
      <c r="BF304" s="21">
        <f>SUM(BF301:BF303)</f>
        <v>249</v>
      </c>
      <c r="BG304" s="21">
        <f>SUM(BG301:BG303)</f>
        <v>7</v>
      </c>
      <c r="BH304" s="21">
        <f>SUM(BH301:BH303)</f>
        <v>7</v>
      </c>
    </row>
    <row r="305" spans="1:64" ht="11.25" customHeight="1">
      <c r="A305" s="21"/>
      <c r="J305" s="21"/>
      <c r="K305" s="21"/>
      <c r="L305" s="21"/>
      <c r="N305" s="49" t="s">
        <v>48</v>
      </c>
      <c r="O305" s="50">
        <f>IF(O297&gt;0,(O297&amp;3)*1,"")</f>
        <v>23</v>
      </c>
      <c r="Q305" s="120"/>
      <c r="R305" s="120"/>
      <c r="S305" s="120"/>
      <c r="T305" s="40"/>
      <c r="U305" s="51">
        <f>IF(AND(N305&lt;&gt;"",N306=""),CONCATENATE(VLOOKUP(N305,'[1]zawodnicy'!$A:$E,1,FALSE)," ",VLOOKUP(N305,'[1]zawodnicy'!$A:$E,2,FALSE)," ",VLOOKUP(N305,'[1]zawodnicy'!$A:$E,3,FALSE)," - ",VLOOKUP(N305,'[1]zawodnicy'!$A:$E,4,FALSE)),"")</f>
      </c>
      <c r="V305" s="52"/>
      <c r="W305" s="53"/>
      <c r="X305" s="92" t="str">
        <f>IF(SUM(AQ301:AR301)=0,"",AR301&amp;":"&amp;AQ301)</f>
        <v>11:21</v>
      </c>
      <c r="Y305" s="45" t="str">
        <f>IF(SUM(AQ302:AR302)=0,"",AR302&amp;":"&amp;AQ302)</f>
        <v>6:21</v>
      </c>
      <c r="Z305" s="166"/>
      <c r="AA305" s="141"/>
      <c r="AB305" s="47"/>
      <c r="AC305" s="47"/>
      <c r="AD305" s="48"/>
      <c r="AE305" s="2"/>
      <c r="AF305" s="13"/>
      <c r="AG305" s="13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1.25" customHeight="1" thickBot="1">
      <c r="A306" s="2"/>
      <c r="J306" s="54"/>
      <c r="K306" s="54"/>
      <c r="L306" s="54"/>
      <c r="N306" s="55" t="s">
        <v>34</v>
      </c>
      <c r="O306" s="54"/>
      <c r="P306" s="54"/>
      <c r="Q306" s="2"/>
      <c r="R306" s="2"/>
      <c r="S306" s="2"/>
      <c r="T306" s="122"/>
      <c r="U306" s="123" t="str">
        <f>IF(N306&lt;&gt;"",CONCATENATE(VLOOKUP(N306,'[1]zawodnicy'!$A:$E,1,FALSE)," ",VLOOKUP(N306,'[1]zawodnicy'!$A:$E,2,FALSE)," ",VLOOKUP(N306,'[1]zawodnicy'!$A:$E,3,FALSE)," - ",VLOOKUP(N306,'[1]zawodnicy'!$A:$E,4,FALSE)),"")</f>
        <v>T4594 Wiktoria TOBISZ - ZKB Maced Polanów</v>
      </c>
      <c r="V306" s="124"/>
      <c r="W306" s="125"/>
      <c r="X306" s="126">
        <f>IF(SUM(AS301:AT301)=0,"",AT301&amp;":"&amp;AS301)</f>
      </c>
      <c r="Y306" s="127">
        <f>IF(SUM(AS302:AT302)=0,"",AT302&amp;":"&amp;AS302)</f>
      </c>
      <c r="Z306" s="128"/>
      <c r="AA306" s="167"/>
      <c r="AB306" s="129"/>
      <c r="AC306" s="129"/>
      <c r="AD306" s="130"/>
      <c r="AE306" s="11"/>
      <c r="AF306" s="13"/>
      <c r="AG306" s="13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8" spans="10:64" ht="11.25" customHeight="1">
      <c r="J308" s="2"/>
      <c r="K308" s="2"/>
      <c r="L308" s="2"/>
      <c r="M308" s="168"/>
      <c r="N308" s="169">
        <v>1</v>
      </c>
      <c r="O308" s="170"/>
      <c r="P308" s="170"/>
      <c r="Q308" s="1"/>
      <c r="R308" s="1"/>
      <c r="S308" s="1"/>
      <c r="T308" s="171"/>
      <c r="U308" s="171"/>
      <c r="V308" s="171"/>
      <c r="W308" s="171"/>
      <c r="X308" s="171"/>
      <c r="Y308" s="171"/>
      <c r="Z308" s="171"/>
      <c r="AA308" s="172"/>
      <c r="AB308" s="172"/>
      <c r="AC308" s="172"/>
      <c r="AD308" s="172"/>
      <c r="AE308" s="172"/>
      <c r="AF308" s="17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0:64" ht="11.25" customHeight="1">
      <c r="J309" s="2"/>
      <c r="K309" s="2"/>
      <c r="L309" s="2"/>
      <c r="N309" s="173" t="s">
        <v>88</v>
      </c>
      <c r="P309" s="170"/>
      <c r="Q309" s="1"/>
      <c r="R309" s="1"/>
      <c r="S309" s="1"/>
      <c r="T309" s="1"/>
      <c r="U309" s="1"/>
      <c r="V309" s="175"/>
      <c r="W309" s="175"/>
      <c r="X309" s="175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0:64" ht="11.25" customHeight="1">
      <c r="J310" s="2"/>
      <c r="K310" s="2"/>
      <c r="L310" s="2"/>
      <c r="M310" s="168"/>
      <c r="N310" s="214"/>
      <c r="O310" s="215">
        <v>1</v>
      </c>
      <c r="P310" s="216"/>
      <c r="Q310" s="204">
        <f>O310</f>
        <v>1</v>
      </c>
      <c r="R310" s="204"/>
      <c r="S310" s="204"/>
      <c r="T310" s="217" t="str">
        <f>UPPER(IF(O310="","",IF(ISTEXT(N310),N310,IF(AND(N308&gt;0,O310&gt;0),VLOOKUP(N308&amp;O310&amp;N309,I:K,2,FALSE),""))))</f>
        <v>D4545</v>
      </c>
      <c r="U310" s="218"/>
      <c r="V310" s="219" t="str">
        <f>IF(T310&lt;&gt;"",CONCATENATE(VLOOKUP(T310,'[1]zawodnicy'!$A:$E,2,FALSE)," ",VLOOKUP(T310,'[1]zawodnicy'!$A:$E,3,FALSE)," - ",VLOOKUP(T310,'[1]zawodnicy'!$A:$E,4,FALSE)),"")</f>
        <v>Joanna DORAWA - MKB Lednik Miastko</v>
      </c>
      <c r="W310" s="220"/>
      <c r="X310" s="209" t="str">
        <f>IF(F311="","",VLOOKUP(F311,'[1]zawodnicy'!$A:$D,3,FALSE))</f>
        <v>DORAWA</v>
      </c>
      <c r="Y310" s="171"/>
      <c r="Z310" s="171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1.25" customHeight="1">
      <c r="A311" s="176">
        <f>W311</f>
        <v>101</v>
      </c>
      <c r="B311" s="2" t="str">
        <f>IF(TYPE(T310)=16,"",T310)</f>
        <v>D4545</v>
      </c>
      <c r="C311" s="2" t="str">
        <f>IF(TYPE(T311)=16,"",T311)</f>
        <v>O4640</v>
      </c>
      <c r="D311" s="2" t="str">
        <f>IF(TYPE(T312)=16,"",T312)</f>
        <v>B4319</v>
      </c>
      <c r="E311" s="2" t="str">
        <f>IF(TYPE(T313)=16,"",T313)</f>
        <v>D4628</v>
      </c>
      <c r="F311" s="2" t="str">
        <f>IF(A311=0,IF(AND(LEN(B311)&gt;1,LEN(D311)=0),VLOOKUP(B311,'[1]zawodnicy'!$A:$E,1,FALSE),IF(AND(LEN(D311)&gt;1,LEN(B311)=0),VLOOKUP(D311,'[1]zawodnicy'!$A:$E,1,FALSE),"")),IF((VLOOKUP(A311,'[1]plan gier'!$X:$AF,7,FALSE))="","",VLOOKUP(VLOOKUP(A311,'[1]plan gier'!$X:$AF,7,FALSE),'[1]zawodnicy'!$A:$E,1,FALSE)))</f>
        <v>D4545</v>
      </c>
      <c r="G311" s="2" t="str">
        <f>IF(A311=0,IF(AND(LEN(C311)&gt;1,LEN(E311)=0),VLOOKUP(C311,'[1]zawodnicy'!$A:$E,1,FALSE),IF(AND(LEN(E311)&gt;1,LEN(C311)=0),VLOOKUP(E311,'[1]zawodnicy'!$A:$E,1,FALSE),"")),IF((VLOOKUP(A311,'[1]plan gier'!$X:$AF,8,FALSE))="","",VLOOKUP(VLOOKUP(A311,'[1]plan gier'!$X:$AF,8,FALSE),'[1]zawodnicy'!$A:$E,1,FALSE)))</f>
        <v>O4640</v>
      </c>
      <c r="H311" s="2" t="str">
        <f>IF(A311=0,"",IF((VLOOKUP(A311,'[1]plan gier'!$X:$AF,7,FALSE))="","",VLOOKUP(A311,'[1]plan gier'!$X:$AF,9,FALSE)))</f>
        <v>21:16,21:14</v>
      </c>
      <c r="L311" s="178" t="str">
        <f>IF(A311=0,"",IF(VLOOKUP(A311,'[1]plan gier'!A:S,19,FALSE)="","",VLOOKUP(A311,'[1]plan gier'!A:S,19,FALSE)))</f>
        <v>godz. 20:00</v>
      </c>
      <c r="M311" s="2" t="str">
        <f>N309</f>
        <v>podwójna dziewcząt</v>
      </c>
      <c r="N311" s="221"/>
      <c r="O311" s="216"/>
      <c r="P311" s="216"/>
      <c r="Q311" s="172"/>
      <c r="R311" s="172"/>
      <c r="S311" s="172"/>
      <c r="T311" s="222" t="str">
        <f>UPPER(IF(O310="","",IF(ISTEXT(N311),N311,IF(AND(N308&gt;0,O310&gt;0),VLOOKUP(N308&amp;O310&amp;N309,I:K,3,FALSE),""))))</f>
        <v>O4640</v>
      </c>
      <c r="U311" s="223"/>
      <c r="V311" s="224" t="str">
        <f>IF(T311&lt;&gt;"",CONCATENATE(VLOOKUP(T311,'[1]zawodnicy'!$A:$E,2,FALSE)," ",VLOOKUP(T311,'[1]zawodnicy'!$A:$E,3,FALSE)," - ",VLOOKUP(T311,'[1]zawodnicy'!$A:$E,4,FALSE)),"")</f>
        <v>Klaudia OSTROWSKA - MKB Lednik Miastko</v>
      </c>
      <c r="W311" s="225">
        <v>101</v>
      </c>
      <c r="X311" s="186" t="str">
        <f>IF(G311="","",VLOOKUP(G311,'[1]zawodnicy'!$A:$D,3,FALSE))</f>
        <v>OSTROWSKA</v>
      </c>
      <c r="Y311" s="187"/>
      <c r="Z311" s="187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0:64" ht="11.25" customHeight="1">
      <c r="J312" s="2"/>
      <c r="K312" s="2"/>
      <c r="L312" s="2"/>
      <c r="M312" s="168"/>
      <c r="N312" s="221"/>
      <c r="O312" s="215">
        <v>2</v>
      </c>
      <c r="P312" s="216"/>
      <c r="Q312" s="204">
        <f>O312</f>
        <v>2</v>
      </c>
      <c r="R312" s="204"/>
      <c r="S312" s="204"/>
      <c r="T312" s="217" t="str">
        <f>UPPER(IF(O312="","",IF(ISTEXT(N312),N312,IF(AND(N308&gt;0,O312&gt;0),VLOOKUP(N308&amp;O312&amp;N309,I:K,2,FALSE),""))))</f>
        <v>B4319</v>
      </c>
      <c r="U312" s="218"/>
      <c r="V312" s="219" t="str">
        <f>IF(T312&lt;&gt;"",CONCATENATE(VLOOKUP(T312,'[1]zawodnicy'!$A:$E,2,FALSE)," ",VLOOKUP(T312,'[1]zawodnicy'!$A:$E,3,FALSE)," - ",VLOOKUP(T312,'[1]zawodnicy'!$A:$E,4,FALSE)),"")</f>
        <v>Laura BUJAK - ULKS U-2 Lotka Bytów</v>
      </c>
      <c r="W312" s="226"/>
      <c r="X312" s="190" t="str">
        <f>IF(H311="",L311,H311)</f>
        <v>21:16,21:14</v>
      </c>
      <c r="Y312" s="191"/>
      <c r="Z312" s="191"/>
      <c r="AA312" s="172"/>
      <c r="AB312" s="172"/>
      <c r="AC312" s="17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1.25" customHeight="1">
      <c r="A313" s="227"/>
      <c r="B313" s="228"/>
      <c r="C313" s="228"/>
      <c r="D313" s="228"/>
      <c r="E313" s="228"/>
      <c r="F313" s="228"/>
      <c r="G313" s="228"/>
      <c r="H313" s="228"/>
      <c r="I313" s="228"/>
      <c r="M313" s="228"/>
      <c r="N313" s="221"/>
      <c r="O313" s="216"/>
      <c r="P313" s="216"/>
      <c r="Q313" s="172"/>
      <c r="R313" s="172"/>
      <c r="S313" s="172"/>
      <c r="T313" s="222" t="str">
        <f>UPPER(IF(O312="","",IF(ISTEXT(N313),N313,IF(AND(N308&gt;0,O312&gt;0),VLOOKUP(N308&amp;O312&amp;N309,I:K,3,FALSE),""))))</f>
        <v>D4628</v>
      </c>
      <c r="U313" s="223"/>
      <c r="V313" s="224" t="str">
        <f>IF(T313&lt;&gt;"",CONCATENATE(VLOOKUP(T313,'[1]zawodnicy'!$A:$E,2,FALSE)," ",VLOOKUP(T313,'[1]zawodnicy'!$A:$E,3,FALSE)," - ",VLOOKUP(T313,'[1]zawodnicy'!$A:$E,4,FALSE)),"")</f>
        <v>Anna DUDA - ULKS U-2 Lotka Bytów</v>
      </c>
      <c r="W313" s="229"/>
      <c r="X313" s="230"/>
      <c r="Y313" s="11"/>
      <c r="Z313" s="231"/>
      <c r="AA313" s="172"/>
      <c r="AB313" s="196" t="s">
        <v>41</v>
      </c>
      <c r="AC313" s="196"/>
      <c r="AD313" s="196"/>
      <c r="AE313" s="196"/>
      <c r="AF313" s="196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28:32" ht="11.25" customHeight="1">
      <c r="AB314" s="196" t="str">
        <f>IF(ISBLANK('[1]dane'!$D$4),"",'[1]dane'!$D$4)</f>
        <v>Zenon GIĘTKOWSKI</v>
      </c>
      <c r="AC314" s="196"/>
      <c r="AD314" s="196"/>
      <c r="AE314" s="196"/>
      <c r="AF314" s="196"/>
    </row>
    <row r="316" spans="13:32" ht="11.25" customHeight="1" hidden="1">
      <c r="M316" s="17"/>
      <c r="N316" s="18" t="s">
        <v>90</v>
      </c>
      <c r="R316" s="19"/>
      <c r="S316" s="19"/>
      <c r="T316" s="20" t="str">
        <f>"Gra "&amp;N316</f>
        <v>Gra podwójna juniorów</v>
      </c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19" t="s">
        <v>91</v>
      </c>
      <c r="AF316" s="19"/>
    </row>
    <row r="317" spans="14:33" ht="11.25" customHeight="1" hidden="1">
      <c r="N317" s="12"/>
      <c r="O317" s="24">
        <v>1</v>
      </c>
      <c r="Q317" s="20" t="str">
        <f>"Grupa "&amp;O317&amp;"."</f>
        <v>Grupa 1.</v>
      </c>
      <c r="R317" s="20"/>
      <c r="S317" s="20"/>
      <c r="T317" s="25" t="s">
        <v>2</v>
      </c>
      <c r="U317" s="26" t="s">
        <v>3</v>
      </c>
      <c r="V317" s="27"/>
      <c r="W317" s="28"/>
      <c r="X317" s="25">
        <v>1</v>
      </c>
      <c r="Y317" s="30">
        <v>2</v>
      </c>
      <c r="Z317" s="131">
        <v>3</v>
      </c>
      <c r="AA317" s="132" t="s">
        <v>4</v>
      </c>
      <c r="AB317" s="34" t="s">
        <v>5</v>
      </c>
      <c r="AC317" s="34" t="s">
        <v>6</v>
      </c>
      <c r="AD317" s="133" t="s">
        <v>7</v>
      </c>
      <c r="AE317" s="2"/>
      <c r="AF317" s="13"/>
      <c r="AG317" s="13"/>
    </row>
    <row r="318" spans="10:46" ht="11.25" customHeight="1" hidden="1">
      <c r="J318" s="54"/>
      <c r="K318" s="54"/>
      <c r="L318" s="54"/>
      <c r="N318" s="37" t="s">
        <v>90</v>
      </c>
      <c r="Q318" s="38" t="s">
        <v>10</v>
      </c>
      <c r="R318" s="38"/>
      <c r="S318" s="39" t="s">
        <v>11</v>
      </c>
      <c r="T318" s="134">
        <v>1</v>
      </c>
      <c r="U318" s="41" t="str">
        <f>IF(AND(N319&lt;&gt;"",N320&lt;&gt;""),CONCATENATE(VLOOKUP(N319,'[1]zawodnicy'!$A:$E,1,FALSE)," ",VLOOKUP(N319,'[1]zawodnicy'!$A:$E,2,FALSE)," ",VLOOKUP(N319,'[1]zawodnicy'!$A:$E,3,FALSE)," - ",VLOOKUP(N319,'[1]zawodnicy'!$A:$E,4,FALSE)),"")</f>
        <v>L3415 Paweł LEWANDOWSKI - UKS Kometa Sianów</v>
      </c>
      <c r="V318" s="42"/>
      <c r="W318" s="43"/>
      <c r="X318" s="135"/>
      <c r="Y318" s="136" t="str">
        <f>IF(SUM(AO323:AP323)=0,"",AO323&amp;":"&amp;AP323)</f>
        <v>21:19</v>
      </c>
      <c r="Z318" s="137" t="str">
        <f>IF(SUM(AO321:AP321)=0,"",AO321&amp;":"&amp;AP321)</f>
        <v>21:18</v>
      </c>
      <c r="AA318" s="138" t="str">
        <f>IF(SUM(AY321:BB321)=0,"",BE321&amp;":"&amp;BF321)</f>
        <v>84:62</v>
      </c>
      <c r="AB318" s="139" t="str">
        <f>IF(SUM(AY321:BB321)=0,"",BG321&amp;":"&amp;BH321)</f>
        <v>4:0</v>
      </c>
      <c r="AC318" s="139" t="str">
        <f>IF(SUM(AY321:BB321)=0,"",BI321&amp;":"&amp;BJ321)</f>
        <v>2:0</v>
      </c>
      <c r="AD318" s="140">
        <f>IF(SUM(BI321:BI323)&gt;0,BK321,"")</f>
        <v>1</v>
      </c>
      <c r="AE318" s="2"/>
      <c r="AF318" s="13"/>
      <c r="AG318" s="13"/>
      <c r="AH318" s="15"/>
      <c r="AI318" s="36" t="s">
        <v>8</v>
      </c>
      <c r="AJ318" s="36"/>
      <c r="AK318" s="36"/>
      <c r="AL318" s="36"/>
      <c r="AM318" s="36"/>
      <c r="AN318" s="36"/>
      <c r="AO318" s="36" t="s">
        <v>9</v>
      </c>
      <c r="AP318" s="36"/>
      <c r="AQ318" s="36"/>
      <c r="AR318" s="36"/>
      <c r="AS318" s="36"/>
      <c r="AT318" s="36"/>
    </row>
    <row r="319" spans="9:60" ht="11.25" customHeight="1" hidden="1">
      <c r="I319" s="2" t="str">
        <f>"1"&amp;O317&amp;N318</f>
        <v>11podwójna juniorów</v>
      </c>
      <c r="J319" s="11" t="str">
        <f>IF(AD318="","",IF(AD318=1,N319,IF(AD321=1,N322,IF(AD324=1,N325,""))))</f>
        <v>L3415</v>
      </c>
      <c r="K319" s="11" t="str">
        <f>IF(AD318="","",IF(AD318=1,N320,IF(AD321=1,N323,IF(AD324=1,N326,""))))</f>
        <v>M3531</v>
      </c>
      <c r="L319" s="11"/>
      <c r="N319" s="49" t="s">
        <v>54</v>
      </c>
      <c r="O319" s="50">
        <f>IF(O317&gt;0,(O317&amp;1)*1,"")</f>
        <v>11</v>
      </c>
      <c r="Q319" s="38"/>
      <c r="R319" s="38"/>
      <c r="S319" s="39"/>
      <c r="T319" s="40"/>
      <c r="U319" s="51">
        <f>IF(AND(N319&lt;&gt;"",N320=""),CONCATENATE(VLOOKUP(N319,'[1]zawodnicy'!$A:$E,1,FALSE)," ",VLOOKUP(N319,'[1]zawodnicy'!$A:$E,2,FALSE)," ",VLOOKUP(N319,'[1]zawodnicy'!$A:$E,3,FALSE)," - ",VLOOKUP(N319,'[1]zawodnicy'!$A:$E,4,FALSE)),"")</f>
      </c>
      <c r="V319" s="52"/>
      <c r="W319" s="53"/>
      <c r="X319" s="44"/>
      <c r="Y319" s="45" t="str">
        <f>IF(SUM(AQ323:AR323)=0,"",AQ323&amp;":"&amp;AR323)</f>
        <v>21:13</v>
      </c>
      <c r="Z319" s="94" t="str">
        <f>IF(SUM(AQ321:AR321)=0,"",AQ321&amp;":"&amp;AR321)</f>
        <v>21:12</v>
      </c>
      <c r="AA319" s="141"/>
      <c r="AB319" s="47"/>
      <c r="AC319" s="47"/>
      <c r="AD319" s="48"/>
      <c r="AE319" s="2"/>
      <c r="AF319" s="13"/>
      <c r="AG319" s="13"/>
      <c r="AH319" s="15"/>
      <c r="BE319" s="21">
        <f>SUM(BE321:BE323)</f>
        <v>216</v>
      </c>
      <c r="BF319" s="21">
        <f>SUM(BF321:BF323)</f>
        <v>216</v>
      </c>
      <c r="BG319" s="21">
        <f>SUM(BG321:BG323)</f>
        <v>6</v>
      </c>
      <c r="BH319" s="21">
        <f>SUM(BH321:BH323)</f>
        <v>6</v>
      </c>
    </row>
    <row r="320" spans="10:64" ht="11.25" customHeight="1" hidden="1">
      <c r="J320" s="11"/>
      <c r="K320" s="54"/>
      <c r="L320" s="54"/>
      <c r="N320" s="55" t="s">
        <v>53</v>
      </c>
      <c r="O320" s="54"/>
      <c r="P320" s="54"/>
      <c r="Q320" s="38"/>
      <c r="R320" s="38"/>
      <c r="S320" s="39"/>
      <c r="T320" s="56"/>
      <c r="U320" s="57" t="str">
        <f>IF(N320&lt;&gt;"",CONCATENATE(VLOOKUP(N320,'[1]zawodnicy'!$A:$E,1,FALSE)," ",VLOOKUP(N320,'[1]zawodnicy'!$A:$E,2,FALSE)," ",VLOOKUP(N320,'[1]zawodnicy'!$A:$E,3,FALSE)," - ",VLOOKUP(N320,'[1]zawodnicy'!$A:$E,4,FALSE)),"")</f>
        <v>M3531 Norbert MIARKA - ZKB Maced Polanów</v>
      </c>
      <c r="V320" s="58"/>
      <c r="W320" s="59"/>
      <c r="X320" s="44"/>
      <c r="Y320" s="60">
        <f>IF(SUM(AS323:AT323)=0,"",AS323&amp;":"&amp;AT323)</f>
      </c>
      <c r="Z320" s="104">
        <f>IF(SUM(AS321:AT321)=0,"",AS321&amp;":"&amp;AT321)</f>
      </c>
      <c r="AA320" s="142"/>
      <c r="AB320" s="143"/>
      <c r="AC320" s="143"/>
      <c r="AD320" s="144"/>
      <c r="AE320" s="2"/>
      <c r="AF320" s="13"/>
      <c r="AG320" s="13"/>
      <c r="AH320" s="15"/>
      <c r="AI320" s="145" t="s">
        <v>13</v>
      </c>
      <c r="AJ320" s="146"/>
      <c r="AK320" s="65" t="s">
        <v>14</v>
      </c>
      <c r="AL320" s="146"/>
      <c r="AM320" s="65" t="s">
        <v>15</v>
      </c>
      <c r="AN320" s="147"/>
      <c r="AO320" s="145" t="s">
        <v>13</v>
      </c>
      <c r="AP320" s="146"/>
      <c r="AQ320" s="65" t="s">
        <v>14</v>
      </c>
      <c r="AR320" s="146"/>
      <c r="AS320" s="65" t="s">
        <v>15</v>
      </c>
      <c r="AT320" s="146"/>
      <c r="AU320" s="13"/>
      <c r="AV320" s="13"/>
      <c r="AW320" s="145">
        <v>1</v>
      </c>
      <c r="AX320" s="146"/>
      <c r="AY320" s="65">
        <v>2</v>
      </c>
      <c r="AZ320" s="146"/>
      <c r="BA320" s="65">
        <v>3</v>
      </c>
      <c r="BB320" s="147"/>
      <c r="BE320" s="145" t="s">
        <v>4</v>
      </c>
      <c r="BF320" s="147"/>
      <c r="BG320" s="145" t="s">
        <v>5</v>
      </c>
      <c r="BH320" s="147"/>
      <c r="BI320" s="145" t="s">
        <v>6</v>
      </c>
      <c r="BJ320" s="147"/>
      <c r="BK320" s="66" t="s">
        <v>7</v>
      </c>
      <c r="BL320" s="22">
        <f>SUM(BL321:BL323)</f>
        <v>2.2036409155767878E-17</v>
      </c>
    </row>
    <row r="321" spans="1:64" ht="11.25" customHeight="1" hidden="1">
      <c r="A321" s="21">
        <f>S321</f>
        <v>24</v>
      </c>
      <c r="B321" s="2" t="str">
        <f>IF(N319="","",N319)</f>
        <v>L3415</v>
      </c>
      <c r="C321" s="2" t="str">
        <f>IF(N320="","",N320)</f>
        <v>M3531</v>
      </c>
      <c r="D321" s="2" t="str">
        <f>IF(N325="","",N325)</f>
        <v>G3672</v>
      </c>
      <c r="E321" s="2" t="str">
        <f>IF(N326="","",N326)</f>
        <v>R3535</v>
      </c>
      <c r="I321" s="2" t="str">
        <f>"2"&amp;O317&amp;N318</f>
        <v>21podwójna juniorów</v>
      </c>
      <c r="J321" s="11" t="str">
        <f>IF(AD321="","",IF(AD318=2,N319,IF(AD321=2,N322,IF(AD324=2,N325,""))))</f>
        <v>G3672</v>
      </c>
      <c r="K321" s="11" t="str">
        <f>IF(AD321="","",IF(AD318=2,N320,IF(AD321=2,N323,IF(AD324=2,N326,""))))</f>
        <v>R3535</v>
      </c>
      <c r="M321" s="67" t="str">
        <f>N318</f>
        <v>podwójna juniorów</v>
      </c>
      <c r="O321" s="54"/>
      <c r="P321" s="54"/>
      <c r="Q321" s="68">
        <f>IF(AU321&gt;0,"",IF(A321=0,"",IF(VLOOKUP(A321,'[1]plan gier'!A:S,19,FALSE)="","",VLOOKUP(A321,'[1]plan gier'!A:S,19,FALSE))))</f>
      </c>
      <c r="R321" s="69" t="s">
        <v>16</v>
      </c>
      <c r="S321" s="148">
        <v>24</v>
      </c>
      <c r="T321" s="71">
        <v>2</v>
      </c>
      <c r="U321" s="51" t="str">
        <f>IF(AND(N322&lt;&gt;"",N323&lt;&gt;""),CONCATENATE(VLOOKUP(N322,'[1]zawodnicy'!$A:$E,1,FALSE)," ",VLOOKUP(N322,'[1]zawodnicy'!$A:$E,2,FALSE)," ",VLOOKUP(N322,'[1]zawodnicy'!$A:$E,3,FALSE)," - ",VLOOKUP(N322,'[1]zawodnicy'!$A:$E,4,FALSE)),"")</f>
        <v>G3385 Michał GRABOWSKI - MKB Lednik Miastko</v>
      </c>
      <c r="V321" s="52"/>
      <c r="W321" s="53"/>
      <c r="X321" s="72" t="str">
        <f>IF(SUM(AO323:AP323)=0,"",AP323&amp;":"&amp;AO323)</f>
        <v>19:21</v>
      </c>
      <c r="Y321" s="108"/>
      <c r="Z321" s="75" t="str">
        <f>IF(SUM(AO322:AP322)=0,"",AO322&amp;":"&amp;AP322)</f>
        <v>16:21</v>
      </c>
      <c r="AA321" s="149" t="str">
        <f>IF(SUM(AW322:AX322,BA322:BB322)=0,"",BE322&amp;":"&amp;BF322)</f>
        <v>60:84</v>
      </c>
      <c r="AB321" s="76" t="str">
        <f>IF(SUM(AW322:AX322,BA322:BB322)=0,"",BG322&amp;":"&amp;BH322)</f>
        <v>0:4</v>
      </c>
      <c r="AC321" s="76" t="str">
        <f>IF(SUM(AW322:AX322,BA322:BB322)=0,"",BI322&amp;":"&amp;BJ322)</f>
        <v>0:2</v>
      </c>
      <c r="AD321" s="77">
        <f>IF(SUM(BI321:BI323)&gt;0,BK322,"")</f>
        <v>3</v>
      </c>
      <c r="AE321" s="2"/>
      <c r="AF321" s="13"/>
      <c r="AG321" s="13"/>
      <c r="AH321" s="69" t="s">
        <v>16</v>
      </c>
      <c r="AI321" s="80">
        <f>IF(ISBLANK(S321),"",VLOOKUP(S321,'[1]plan gier'!$X:$AN,12,FALSE))</f>
        <v>21</v>
      </c>
      <c r="AJ321" s="81">
        <f>IF(ISBLANK(S321),"",VLOOKUP(S321,'[1]plan gier'!$X:$AN,13,FALSE))</f>
        <v>18</v>
      </c>
      <c r="AK321" s="81">
        <f>IF(ISBLANK(S321),"",VLOOKUP(S321,'[1]plan gier'!$X:$AN,14,FALSE))</f>
        <v>21</v>
      </c>
      <c r="AL321" s="81">
        <f>IF(ISBLANK(S321),"",VLOOKUP(S321,'[1]plan gier'!$X:$AN,15,FALSE))</f>
        <v>12</v>
      </c>
      <c r="AM321" s="81">
        <f>IF(ISBLANK(S321),"",VLOOKUP(S321,'[1]plan gier'!$X:$AN,16,FALSE))</f>
        <v>0</v>
      </c>
      <c r="AN321" s="81">
        <f>IF(ISBLANK(S321),"",VLOOKUP(S321,'[1]plan gier'!$X:$AN,17,FALSE))</f>
        <v>0</v>
      </c>
      <c r="AO321" s="150">
        <f aca="true" t="shared" si="39" ref="AO321:AT323">IF(AI321="",0,AI321)</f>
        <v>21</v>
      </c>
      <c r="AP321" s="79">
        <f t="shared" si="39"/>
        <v>18</v>
      </c>
      <c r="AQ321" s="151">
        <f t="shared" si="39"/>
        <v>21</v>
      </c>
      <c r="AR321" s="79">
        <f t="shared" si="39"/>
        <v>12</v>
      </c>
      <c r="AS321" s="151">
        <f t="shared" si="39"/>
        <v>0</v>
      </c>
      <c r="AT321" s="79">
        <f t="shared" si="39"/>
        <v>0</v>
      </c>
      <c r="AU321" s="152">
        <f>SUM(AO321:AT321)</f>
        <v>72</v>
      </c>
      <c r="AV321" s="14">
        <v>1</v>
      </c>
      <c r="AW321" s="153"/>
      <c r="AX321" s="154"/>
      <c r="AY321" s="81">
        <f>IF(AI323&gt;AJ323,1,0)+IF(AK323&gt;AL323,1,0)+IF(AM323&gt;AN323,1,0)</f>
        <v>2</v>
      </c>
      <c r="AZ321" s="81">
        <f>AW322</f>
        <v>0</v>
      </c>
      <c r="BA321" s="81">
        <f>IF(AI321&gt;AJ321,1,0)+IF(AK321&gt;AL321,1,0)+IF(AM321&gt;AN321,1,0)</f>
        <v>2</v>
      </c>
      <c r="BB321" s="82">
        <f>AW323</f>
        <v>0</v>
      </c>
      <c r="BE321" s="80">
        <f>AO321+AQ321+AS321+AO323+AQ323+AS323</f>
        <v>84</v>
      </c>
      <c r="BF321" s="82">
        <f>AP321+AR321+AT321+AP323+AR323+AT323</f>
        <v>62</v>
      </c>
      <c r="BG321" s="80">
        <f>AY321+BA321</f>
        <v>4</v>
      </c>
      <c r="BH321" s="82">
        <f>AZ321+BB321</f>
        <v>0</v>
      </c>
      <c r="BI321" s="80">
        <f>IF(AY321&gt;AZ321,1,0)+IF(BA321&gt;BB321,1,0)</f>
        <v>2</v>
      </c>
      <c r="BJ321" s="87">
        <f>IF(AZ321&gt;AY321,1,0)+IF(BB321&gt;BA321,1,0)</f>
        <v>0</v>
      </c>
      <c r="BK321" s="155">
        <f>IF(BI321+BJ321=0,"",IF(BL321=MAX(BL321:BL323),1,IF(BL321=MIN(BL321:BL323),3,2)))</f>
        <v>1</v>
      </c>
      <c r="BL321" s="22">
        <f>IF(BI321+BJ321&lt;&gt;0,BI321-BJ321+(BG321-BH321)/100+(BE321-BF321)/10000,-2)</f>
        <v>2.0422000000000002</v>
      </c>
    </row>
    <row r="322" spans="1:64" ht="11.25" customHeight="1" hidden="1">
      <c r="A322" s="21">
        <f>S322</f>
        <v>56</v>
      </c>
      <c r="B322" s="2" t="str">
        <f>IF(N322="","",N322)</f>
        <v>G3385</v>
      </c>
      <c r="C322" s="2" t="str">
        <f>IF(N323="","",N323)</f>
        <v>S4265</v>
      </c>
      <c r="D322" s="2" t="str">
        <f>IF(N325="","",N325)</f>
        <v>G3672</v>
      </c>
      <c r="E322" s="2" t="str">
        <f>IF(N326="","",N326)</f>
        <v>R3535</v>
      </c>
      <c r="J322" s="11"/>
      <c r="K322" s="21"/>
      <c r="M322" s="67" t="str">
        <f>N318</f>
        <v>podwójna juniorów</v>
      </c>
      <c r="N322" s="49" t="s">
        <v>55</v>
      </c>
      <c r="O322" s="50">
        <f>IF(O317&gt;0,(O317&amp;2)*1,"")</f>
        <v>12</v>
      </c>
      <c r="Q322" s="68">
        <f>IF(AU322&gt;0,"",IF(A322=0,"",IF(VLOOKUP(A322,'[1]plan gier'!A:S,19,FALSE)="","",VLOOKUP(A322,'[1]plan gier'!A:S,19,FALSE))))</f>
      </c>
      <c r="R322" s="69" t="s">
        <v>20</v>
      </c>
      <c r="S322" s="148">
        <v>56</v>
      </c>
      <c r="T322" s="40"/>
      <c r="U322" s="51">
        <f>IF(AND(N322&lt;&gt;"",N323=""),CONCATENATE(VLOOKUP(N322,'[1]zawodnicy'!$A:$E,1,FALSE)," ",VLOOKUP(N322,'[1]zawodnicy'!$A:$E,2,FALSE)," ",VLOOKUP(N322,'[1]zawodnicy'!$A:$E,3,FALSE)," - ",VLOOKUP(N322,'[1]zawodnicy'!$A:$E,4,FALSE)),"")</f>
      </c>
      <c r="V322" s="52"/>
      <c r="W322" s="53"/>
      <c r="X322" s="92" t="str">
        <f>IF(SUM(AQ323:AR323)=0,"",AR323&amp;":"&amp;AQ323)</f>
        <v>13:21</v>
      </c>
      <c r="Y322" s="118"/>
      <c r="Z322" s="94" t="str">
        <f>IF(SUM(AQ322:AR322)=0,"",AQ322&amp;":"&amp;AR322)</f>
        <v>12:21</v>
      </c>
      <c r="AA322" s="141"/>
      <c r="AB322" s="47"/>
      <c r="AC322" s="47"/>
      <c r="AD322" s="48"/>
      <c r="AE322" s="2"/>
      <c r="AF322" s="13"/>
      <c r="AG322" s="13"/>
      <c r="AH322" s="69" t="s">
        <v>20</v>
      </c>
      <c r="AI322" s="95">
        <f>IF(ISBLANK(S322),"",VLOOKUP(S322,'[1]plan gier'!$X:$AN,12,FALSE))</f>
        <v>16</v>
      </c>
      <c r="AJ322" s="96">
        <f>IF(ISBLANK(S322),"",VLOOKUP(S322,'[1]plan gier'!$X:$AN,13,FALSE))</f>
        <v>21</v>
      </c>
      <c r="AK322" s="96">
        <f>IF(ISBLANK(S322),"",VLOOKUP(S322,'[1]plan gier'!$X:$AN,14,FALSE))</f>
        <v>12</v>
      </c>
      <c r="AL322" s="96">
        <f>IF(ISBLANK(S322),"",VLOOKUP(S322,'[1]plan gier'!$X:$AN,15,FALSE))</f>
        <v>21</v>
      </c>
      <c r="AM322" s="96">
        <f>IF(ISBLANK(S322),"",VLOOKUP(S322,'[1]plan gier'!$X:$AN,16,FALSE))</f>
        <v>0</v>
      </c>
      <c r="AN322" s="96">
        <f>IF(ISBLANK(S322),"",VLOOKUP(S322,'[1]plan gier'!$X:$AN,17,FALSE))</f>
        <v>0</v>
      </c>
      <c r="AO322" s="156">
        <f t="shared" si="39"/>
        <v>16</v>
      </c>
      <c r="AP322" s="96">
        <f t="shared" si="39"/>
        <v>21</v>
      </c>
      <c r="AQ322" s="157">
        <f t="shared" si="39"/>
        <v>12</v>
      </c>
      <c r="AR322" s="96">
        <f t="shared" si="39"/>
        <v>21</v>
      </c>
      <c r="AS322" s="157">
        <f t="shared" si="39"/>
        <v>0</v>
      </c>
      <c r="AT322" s="96">
        <f t="shared" si="39"/>
        <v>0</v>
      </c>
      <c r="AU322" s="152">
        <f>SUM(AO322:AT322)</f>
        <v>70</v>
      </c>
      <c r="AV322" s="14">
        <v>2</v>
      </c>
      <c r="AW322" s="95">
        <f>IF(AI323&lt;AJ323,1,0)+IF(AK323&lt;AL323,1,0)+IF(AM323&lt;AN323,1,0)</f>
        <v>0</v>
      </c>
      <c r="AX322" s="96">
        <f>AY321</f>
        <v>2</v>
      </c>
      <c r="AY322" s="158"/>
      <c r="AZ322" s="159"/>
      <c r="BA322" s="96">
        <f>IF(AI322&gt;AJ322,1,0)+IF(AK322&gt;AL322,1,0)+IF(AM322&gt;AN322,1,0)</f>
        <v>0</v>
      </c>
      <c r="BB322" s="97">
        <f>AY323</f>
        <v>2</v>
      </c>
      <c r="BE322" s="95">
        <f>AO322+AQ322+AS322+AP323+AR323+AT323</f>
        <v>60</v>
      </c>
      <c r="BF322" s="97">
        <f>AP322+AR322+AT322+AO323+AQ323+AS323</f>
        <v>84</v>
      </c>
      <c r="BG322" s="95">
        <f>AW322+BA322</f>
        <v>0</v>
      </c>
      <c r="BH322" s="97">
        <f>AX322+BB322</f>
        <v>4</v>
      </c>
      <c r="BI322" s="95">
        <f>IF(AW322&gt;AX322,1,0)+IF(BA322&gt;BB322,1,0)</f>
        <v>0</v>
      </c>
      <c r="BJ322" s="101">
        <f>IF(AX322&gt;AW322,1,0)+IF(BB322&gt;BA322,1,0)</f>
        <v>2</v>
      </c>
      <c r="BK322" s="102">
        <f>IF(BI322+BJ322=0,"",IF(BL322=MAX(BL321:BL323),1,IF(BL322=MIN(BL321:BL323),3,2)))</f>
        <v>3</v>
      </c>
      <c r="BL322" s="22">
        <f>IF(BI322+BJ322&lt;&gt;0,BI322-BJ322+(BG322-BH322)/100+(BE322-BF322)/10000,-2)</f>
        <v>-2.0424</v>
      </c>
    </row>
    <row r="323" spans="1:64" ht="11.25" customHeight="1" hidden="1">
      <c r="A323" s="21">
        <f>S323</f>
        <v>87</v>
      </c>
      <c r="B323" s="2" t="str">
        <f>IF(N319="","",N319)</f>
        <v>L3415</v>
      </c>
      <c r="C323" s="2" t="str">
        <f>IF(N320="","",N320)</f>
        <v>M3531</v>
      </c>
      <c r="D323" s="2" t="str">
        <f>IF(N322="","",N322)</f>
        <v>G3385</v>
      </c>
      <c r="E323" s="2" t="str">
        <f>IF(N323="","",N323)</f>
        <v>S4265</v>
      </c>
      <c r="I323" s="2" t="str">
        <f>"3"&amp;O317&amp;N318</f>
        <v>31podwójna juniorów</v>
      </c>
      <c r="J323" s="11" t="str">
        <f>IF(AD324="","",IF(AD318=3,N319,IF(AD321=3,N322,IF(AD324=3,N325,""))))</f>
        <v>G3385</v>
      </c>
      <c r="K323" s="11" t="str">
        <f>IF(AD324="","",IF(AD318=3,N320,IF(AD321=3,N323,IF(AD324=3,N326,""))))</f>
        <v>S4265</v>
      </c>
      <c r="M323" s="67" t="str">
        <f>N318</f>
        <v>podwójna juniorów</v>
      </c>
      <c r="N323" s="55" t="s">
        <v>56</v>
      </c>
      <c r="O323" s="54"/>
      <c r="P323" s="54"/>
      <c r="Q323" s="68">
        <f>IF(AU323&gt;0,"",IF(A323=0,"",IF(VLOOKUP(A323,'[1]plan gier'!A:S,19,FALSE)="","",VLOOKUP(A323,'[1]plan gier'!A:S,19,FALSE))))</f>
      </c>
      <c r="R323" s="160" t="s">
        <v>23</v>
      </c>
      <c r="S323" s="148">
        <v>87</v>
      </c>
      <c r="T323" s="56"/>
      <c r="U323" s="57" t="str">
        <f>IF(N323&lt;&gt;"",CONCATENATE(VLOOKUP(N323,'[1]zawodnicy'!$A:$E,1,FALSE)," ",VLOOKUP(N323,'[1]zawodnicy'!$A:$E,2,FALSE)," ",VLOOKUP(N323,'[1]zawodnicy'!$A:$E,3,FALSE)," - ",VLOOKUP(N323,'[1]zawodnicy'!$A:$E,4,FALSE)),"")</f>
        <v>S4265 Łukasz STĘPNIEWSKI - MKB Lednik Miastko</v>
      </c>
      <c r="V323" s="58"/>
      <c r="W323" s="59"/>
      <c r="X323" s="103">
        <f>IF(SUM(AS323:AT323)=0,"",AT323&amp;":"&amp;AS323)</f>
      </c>
      <c r="Y323" s="118"/>
      <c r="Z323" s="104">
        <f>IF(SUM(AS322:AT322)=0,"",AS322&amp;":"&amp;AT322)</f>
      </c>
      <c r="AA323" s="142"/>
      <c r="AB323" s="143"/>
      <c r="AC323" s="143"/>
      <c r="AD323" s="144"/>
      <c r="AE323" s="2"/>
      <c r="AF323" s="13"/>
      <c r="AG323" s="13"/>
      <c r="AH323" s="160" t="s">
        <v>23</v>
      </c>
      <c r="AI323" s="114">
        <f>IF(ISBLANK(S323),"",VLOOKUP(S323,'[1]plan gier'!$X:$AN,12,FALSE))</f>
        <v>21</v>
      </c>
      <c r="AJ323" s="111">
        <f>IF(ISBLANK(S323),"",VLOOKUP(S323,'[1]plan gier'!$X:$AN,13,FALSE))</f>
        <v>19</v>
      </c>
      <c r="AK323" s="111">
        <f>IF(ISBLANK(S323),"",VLOOKUP(S323,'[1]plan gier'!$X:$AN,14,FALSE))</f>
        <v>21</v>
      </c>
      <c r="AL323" s="111">
        <f>IF(ISBLANK(S323),"",VLOOKUP(S323,'[1]plan gier'!$X:$AN,15,FALSE))</f>
        <v>13</v>
      </c>
      <c r="AM323" s="111">
        <f>IF(ISBLANK(S323),"",VLOOKUP(S323,'[1]plan gier'!$X:$AN,16,FALSE))</f>
        <v>0</v>
      </c>
      <c r="AN323" s="111">
        <f>IF(ISBLANK(S323),"",VLOOKUP(S323,'[1]plan gier'!$X:$AN,17,FALSE))</f>
        <v>0</v>
      </c>
      <c r="AO323" s="161">
        <f t="shared" si="39"/>
        <v>21</v>
      </c>
      <c r="AP323" s="111">
        <f t="shared" si="39"/>
        <v>19</v>
      </c>
      <c r="AQ323" s="162">
        <f t="shared" si="39"/>
        <v>21</v>
      </c>
      <c r="AR323" s="111">
        <f t="shared" si="39"/>
        <v>13</v>
      </c>
      <c r="AS323" s="162">
        <f t="shared" si="39"/>
        <v>0</v>
      </c>
      <c r="AT323" s="111">
        <f t="shared" si="39"/>
        <v>0</v>
      </c>
      <c r="AU323" s="152">
        <f>SUM(AO323:AT323)</f>
        <v>74</v>
      </c>
      <c r="AV323" s="14">
        <v>3</v>
      </c>
      <c r="AW323" s="114">
        <f>IF(AI321&lt;AJ321,1,0)+IF(AK321&lt;AL321,1,0)+IF(AM321&lt;AN321,1,0)</f>
        <v>0</v>
      </c>
      <c r="AX323" s="111">
        <f>BA321</f>
        <v>2</v>
      </c>
      <c r="AY323" s="111">
        <f>IF(AI322&lt;AJ322,1,0)+IF(AK322&lt;AL322,1,0)+IF(AM322&lt;AN322,1,0)</f>
        <v>2</v>
      </c>
      <c r="AZ323" s="111">
        <f>BA322</f>
        <v>0</v>
      </c>
      <c r="BA323" s="163"/>
      <c r="BB323" s="164"/>
      <c r="BE323" s="114">
        <f>AP321+AR321+AT321+AP322+AR322+AT322</f>
        <v>72</v>
      </c>
      <c r="BF323" s="116">
        <f>AO321+AQ321+AS321+AO322+AQ322+AS322</f>
        <v>70</v>
      </c>
      <c r="BG323" s="114">
        <f>AW323+AY323</f>
        <v>2</v>
      </c>
      <c r="BH323" s="116">
        <f>AX323+AZ323</f>
        <v>2</v>
      </c>
      <c r="BI323" s="114">
        <f>IF(AW323&gt;AX323,1,0)+IF(AY323&gt;AZ323,1,0)</f>
        <v>1</v>
      </c>
      <c r="BJ323" s="115">
        <f>IF(AX323&gt;AW323,1,0)+IF(AZ323&gt;AY323,1,0)</f>
        <v>1</v>
      </c>
      <c r="BK323" s="117">
        <f>IF(BI323+BJ323=0,"",IF(BL323=MAX(BL321:BL323),1,IF(BL323=MIN(BL321:BL323),3,2)))</f>
        <v>2</v>
      </c>
      <c r="BL323" s="22">
        <f>IF(BI323+BJ323&lt;&gt;0,BI323-BJ323+(BG323-BH323)/100+(BE323-BF323)/10000,-2)</f>
        <v>0.0002</v>
      </c>
    </row>
    <row r="324" spans="1:60" ht="11.25" customHeight="1" hidden="1">
      <c r="A324" s="2"/>
      <c r="J324" s="54"/>
      <c r="K324" s="54"/>
      <c r="L324" s="54"/>
      <c r="O324" s="54"/>
      <c r="P324" s="54"/>
      <c r="Q324" s="2"/>
      <c r="R324" s="2"/>
      <c r="S324" s="2"/>
      <c r="T324" s="71">
        <v>3</v>
      </c>
      <c r="U324" s="51" t="str">
        <f>IF(AND(N325&lt;&gt;"",N326&lt;&gt;""),CONCATENATE(VLOOKUP(N325,'[1]zawodnicy'!$A:$E,1,FALSE)," ",VLOOKUP(N325,'[1]zawodnicy'!$A:$E,2,FALSE)," ",VLOOKUP(N325,'[1]zawodnicy'!$A:$E,3,FALSE)," - ",VLOOKUP(N325,'[1]zawodnicy'!$A:$E,4,FALSE)),"")</f>
        <v>G3672 Kamil GOCAN - MKB Lednik Miastko</v>
      </c>
      <c r="V324" s="52"/>
      <c r="W324" s="53"/>
      <c r="X324" s="72" t="str">
        <f>IF(SUM(AO321:AP321)=0,"",AP321&amp;":"&amp;AO321)</f>
        <v>18:21</v>
      </c>
      <c r="Y324" s="74" t="str">
        <f>IF(SUM(AO322:AP322)=0,"",AP322&amp;":"&amp;AO322)</f>
        <v>21:16</v>
      </c>
      <c r="Z324" s="165"/>
      <c r="AA324" s="149" t="str">
        <f>IF(SUM(AW323:AZ323)=0,"",BE323&amp;":"&amp;BF323)</f>
        <v>72:70</v>
      </c>
      <c r="AB324" s="76" t="str">
        <f>IF(SUM(AW323:AZ323)=0,"",BG323&amp;":"&amp;BH323)</f>
        <v>2:2</v>
      </c>
      <c r="AC324" s="76" t="str">
        <f>IF(SUM(AW323:AZ323)=0,"",BI323&amp;":"&amp;BJ323)</f>
        <v>1:1</v>
      </c>
      <c r="AD324" s="77">
        <f>IF(SUM(BI321:BI323)&gt;0,BK323,"")</f>
        <v>2</v>
      </c>
      <c r="AE324" s="2"/>
      <c r="AF324" s="13"/>
      <c r="AG324" s="13"/>
      <c r="BE324" s="21">
        <f>SUM(BE321:BE323)</f>
        <v>216</v>
      </c>
      <c r="BF324" s="21">
        <f>SUM(BF321:BF323)</f>
        <v>216</v>
      </c>
      <c r="BG324" s="21">
        <f>SUM(BG321:BG323)</f>
        <v>6</v>
      </c>
      <c r="BH324" s="21">
        <f>SUM(BH321:BH323)</f>
        <v>6</v>
      </c>
    </row>
    <row r="325" spans="1:64" ht="11.25" customHeight="1" hidden="1">
      <c r="A325" s="21"/>
      <c r="J325" s="21"/>
      <c r="K325" s="21"/>
      <c r="L325" s="21"/>
      <c r="N325" s="49" t="s">
        <v>59</v>
      </c>
      <c r="O325" s="50">
        <f>IF(O317&gt;0,(O317&amp;3)*1,"")</f>
        <v>13</v>
      </c>
      <c r="Q325" s="120"/>
      <c r="R325" s="120"/>
      <c r="S325" s="120"/>
      <c r="T325" s="40"/>
      <c r="U325" s="51">
        <f>IF(AND(N325&lt;&gt;"",N326=""),CONCATENATE(VLOOKUP(N325,'[1]zawodnicy'!$A:$E,1,FALSE)," ",VLOOKUP(N325,'[1]zawodnicy'!$A:$E,2,FALSE)," ",VLOOKUP(N325,'[1]zawodnicy'!$A:$E,3,FALSE)," - ",VLOOKUP(N325,'[1]zawodnicy'!$A:$E,4,FALSE)),"")</f>
      </c>
      <c r="V325" s="52"/>
      <c r="W325" s="53"/>
      <c r="X325" s="92" t="str">
        <f>IF(SUM(AQ321:AR321)=0,"",AR321&amp;":"&amp;AQ321)</f>
        <v>12:21</v>
      </c>
      <c r="Y325" s="45" t="str">
        <f>IF(SUM(AQ322:AR322)=0,"",AR322&amp;":"&amp;AQ322)</f>
        <v>21:12</v>
      </c>
      <c r="Z325" s="166"/>
      <c r="AA325" s="141"/>
      <c r="AB325" s="47"/>
      <c r="AC325" s="47"/>
      <c r="AD325" s="48"/>
      <c r="AE325" s="2"/>
      <c r="AF325" s="13"/>
      <c r="AG325" s="13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1.25" customHeight="1" hidden="1">
      <c r="A326" s="2"/>
      <c r="J326" s="54"/>
      <c r="K326" s="54"/>
      <c r="L326" s="54"/>
      <c r="N326" s="55" t="s">
        <v>92</v>
      </c>
      <c r="O326" s="54"/>
      <c r="P326" s="54"/>
      <c r="Q326" s="2"/>
      <c r="R326" s="2"/>
      <c r="S326" s="2"/>
      <c r="T326" s="122"/>
      <c r="U326" s="123" t="str">
        <f>IF(N326&lt;&gt;"",CONCATENATE(VLOOKUP(N326,'[1]zawodnicy'!$A:$E,1,FALSE)," ",VLOOKUP(N326,'[1]zawodnicy'!$A:$E,2,FALSE)," ",VLOOKUP(N326,'[1]zawodnicy'!$A:$E,3,FALSE)," - ",VLOOKUP(N326,'[1]zawodnicy'!$A:$E,4,FALSE)),"")</f>
        <v>R3535 Nikodem RATKOWSKI - ZKB Maced Polanów</v>
      </c>
      <c r="V326" s="124"/>
      <c r="W326" s="125"/>
      <c r="X326" s="126">
        <f>IF(SUM(AS321:AT321)=0,"",AT321&amp;":"&amp;AS321)</f>
      </c>
      <c r="Y326" s="127">
        <f>IF(SUM(AS322:AT322)=0,"",AT322&amp;":"&amp;AS322)</f>
      </c>
      <c r="Z326" s="128"/>
      <c r="AA326" s="167"/>
      <c r="AB326" s="129"/>
      <c r="AC326" s="129"/>
      <c r="AD326" s="130"/>
      <c r="AE326" s="11"/>
      <c r="AF326" s="13"/>
      <c r="AG326" s="13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ht="11.25" customHeight="1" hidden="1"/>
    <row r="328" ht="11.25" customHeight="1" hidden="1"/>
    <row r="329" spans="13:32" ht="11.25" customHeight="1" hidden="1">
      <c r="M329" s="17"/>
      <c r="N329" s="18" t="s">
        <v>93</v>
      </c>
      <c r="R329" s="19"/>
      <c r="S329" s="19"/>
      <c r="T329" s="20" t="str">
        <f>"Gra "&amp;N329</f>
        <v>Gra podwójna chłopców</v>
      </c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19"/>
      <c r="AF329" s="19"/>
    </row>
    <row r="330" spans="14:32" s="21" customFormat="1" ht="11.25" customHeight="1" hidden="1">
      <c r="N330" s="232"/>
      <c r="O330" s="24">
        <v>1</v>
      </c>
      <c r="P330" s="233"/>
      <c r="Q330" s="20" t="str">
        <f>"Grupa "&amp;O330&amp;"."</f>
        <v>Grupa 1.</v>
      </c>
      <c r="R330" s="20"/>
      <c r="S330" s="20"/>
      <c r="T330" s="234"/>
      <c r="U330" s="26" t="s">
        <v>3</v>
      </c>
      <c r="V330" s="27"/>
      <c r="W330" s="28"/>
      <c r="X330" s="235">
        <v>1</v>
      </c>
      <c r="Y330" s="236">
        <v>2</v>
      </c>
      <c r="Z330" s="237">
        <v>3</v>
      </c>
      <c r="AA330" s="238">
        <v>4</v>
      </c>
      <c r="AB330" s="239">
        <v>5</v>
      </c>
      <c r="AC330" s="132" t="s">
        <v>4</v>
      </c>
      <c r="AD330" s="34" t="s">
        <v>5</v>
      </c>
      <c r="AE330" s="33" t="s">
        <v>6</v>
      </c>
      <c r="AF330" s="133" t="s">
        <v>7</v>
      </c>
    </row>
    <row r="331" spans="10:33" s="21" customFormat="1" ht="11.25" customHeight="1" hidden="1">
      <c r="J331" s="54"/>
      <c r="K331" s="54"/>
      <c r="L331" s="54"/>
      <c r="N331" s="37" t="s">
        <v>93</v>
      </c>
      <c r="O331" s="12"/>
      <c r="P331" s="54"/>
      <c r="Q331" s="38" t="s">
        <v>10</v>
      </c>
      <c r="R331" s="211"/>
      <c r="S331" s="240" t="s">
        <v>11</v>
      </c>
      <c r="T331" s="134">
        <v>1</v>
      </c>
      <c r="U331" s="51" t="str">
        <f>IF(AND(N332&lt;&gt;"",N333&lt;&gt;""),CONCATENATE(VLOOKUP(N332,'[1]zawodnicy'!$A:$E,1,FALSE)," ",VLOOKUP(N332,'[1]zawodnicy'!$A:$E,2,FALSE)," ",VLOOKUP(N332,'[1]zawodnicy'!$A:$E,3,FALSE)," - ",VLOOKUP(N332,'[1]zawodnicy'!$A:$E,4,FALSE)),"")</f>
        <v>J5465 Kasper JERECZEK - MKB Lednik Miastko</v>
      </c>
      <c r="V331" s="52"/>
      <c r="W331" s="53"/>
      <c r="X331" s="241"/>
      <c r="Y331" s="136" t="str">
        <f>IF(SUM(AP343:AQ343)=0,"",AP343&amp;":"&amp;AQ343)</f>
        <v>10:21</v>
      </c>
      <c r="Z331" s="242" t="str">
        <f>IF(SUM(AP336:AQ336)=0,"",AP336&amp;":"&amp;AQ336)</f>
        <v>21:18</v>
      </c>
      <c r="AA331" s="242" t="str">
        <f>IF(SUM(AP340:AQ340)=0,"",AQ340&amp;":"&amp;AP340)</f>
        <v>11:21</v>
      </c>
      <c r="AB331" s="243" t="str">
        <f>IF(SUM(AP339:AQ339)=0,"",AQ339&amp;":"&amp;AP339)</f>
        <v>21:0</v>
      </c>
      <c r="AC331" s="138" t="str">
        <f>IF(SUM(AY334:BF334)=0,"",BG334&amp;":"&amp;BH334)</f>
        <v>134:144</v>
      </c>
      <c r="AD331" s="139" t="str">
        <f>IF(SUM(AY334:BF334)=0,"",BI334&amp;":"&amp;BJ334)</f>
        <v>3:6</v>
      </c>
      <c r="AE331" s="139" t="str">
        <f>IF(SUM(AY334:BF334)=0,"",BK334&amp;":"&amp;BL334)</f>
        <v>1:3</v>
      </c>
      <c r="AF331" s="140">
        <f>IF(SUM(BK334:BK338)&gt;0,BM334,"")</f>
        <v>4</v>
      </c>
      <c r="AG331" s="244"/>
    </row>
    <row r="332" spans="9:33" s="21" customFormat="1" ht="11.25" customHeight="1" hidden="1">
      <c r="I332" s="2" t="str">
        <f>"1"&amp;O330&amp;N331</f>
        <v>11podwójna chłopców</v>
      </c>
      <c r="J332" s="11" t="str">
        <f>IF(AF331="","",IF(AF331=1,N332,IF(AF334=1,N335,IF(AF337=1,N338,IF(AF340=1,N341,IF(AF343=1,N344,""))))))</f>
        <v>G4791</v>
      </c>
      <c r="K332" s="11" t="str">
        <f>IF(AF331="","",IF(AF331=1,N333,IF(AF334=1,N336,IF(AF337=1,N339,IF(AF340=1,N342,IF(AF343=1,N345,""))))))</f>
        <v>K4719</v>
      </c>
      <c r="N332" s="49" t="s">
        <v>68</v>
      </c>
      <c r="O332" s="50">
        <f>IF(O330&gt;0,(O330&amp;1)*1,"")</f>
        <v>11</v>
      </c>
      <c r="P332" s="54"/>
      <c r="Q332" s="38"/>
      <c r="R332" s="211"/>
      <c r="S332" s="240"/>
      <c r="T332" s="40"/>
      <c r="U332" s="51">
        <f>IF(AND(N332&lt;&gt;"",N333=""),CONCATENATE(VLOOKUP(N332,'[1]zawodnicy'!$A:$E,1,FALSE)," ",VLOOKUP(N332,'[1]zawodnicy'!$A:$E,2,FALSE)," ",VLOOKUP(N332,'[1]zawodnicy'!$A:$E,3,FALSE)," - ",VLOOKUP(N332,'[1]zawodnicy'!$A:$E,4,FALSE)),"")</f>
      </c>
      <c r="V332" s="52"/>
      <c r="W332" s="53"/>
      <c r="X332" s="245"/>
      <c r="Y332" s="45" t="str">
        <f>IF(SUM(AR343:AS343)=0,"",AR343&amp;":"&amp;AS343)</f>
        <v>13:21</v>
      </c>
      <c r="Z332" s="246" t="str">
        <f>IF(SUM(AR336:AS336)=0,"",AR336&amp;":"&amp;AS336)</f>
        <v>9:21</v>
      </c>
      <c r="AA332" s="246" t="str">
        <f>IF(SUM(AR340:AS340)=0,"",AS340&amp;":"&amp;AR340)</f>
        <v>19:21</v>
      </c>
      <c r="AB332" s="247" t="str">
        <f>IF(SUM(AR339:AS339)=0,"",AS339&amp;":"&amp;AR339)</f>
        <v>21:0</v>
      </c>
      <c r="AC332" s="141"/>
      <c r="AD332" s="47"/>
      <c r="AE332" s="47"/>
      <c r="AF332" s="48"/>
      <c r="AG332" s="244"/>
    </row>
    <row r="333" spans="9:65" s="21" customFormat="1" ht="11.25" customHeight="1" hidden="1">
      <c r="I333" s="2"/>
      <c r="J333" s="11"/>
      <c r="K333" s="54"/>
      <c r="L333" s="54"/>
      <c r="N333" s="55" t="s">
        <v>77</v>
      </c>
      <c r="O333" s="54"/>
      <c r="P333" s="54"/>
      <c r="Q333" s="38"/>
      <c r="S333" s="240"/>
      <c r="T333" s="56"/>
      <c r="U333" s="57" t="str">
        <f>IF(N333&lt;&gt;"",CONCATENATE(VLOOKUP(N333,'[1]zawodnicy'!$A:$E,1,FALSE)," ",VLOOKUP(N333,'[1]zawodnicy'!$A:$E,2,FALSE)," ",VLOOKUP(N333,'[1]zawodnicy'!$A:$E,3,FALSE)," - ",VLOOKUP(N333,'[1]zawodnicy'!$A:$E,4,FALSE)),"")</f>
        <v>Ł5583 Hubert ŁOPACKI - MKB Lednik Miastko</v>
      </c>
      <c r="V333" s="58"/>
      <c r="W333" s="59"/>
      <c r="X333" s="248"/>
      <c r="Y333" s="60">
        <f>IF(SUM(AT343:AU343)=0,"",AT343&amp;":"&amp;AU343)</f>
      </c>
      <c r="Z333" s="249" t="str">
        <f>IF(SUM(AT336:AU336)=0,"",AT336&amp;":"&amp;AU336)</f>
        <v>9:21</v>
      </c>
      <c r="AA333" s="249">
        <f>IF(SUM(AT340:AU340)=0,"",AU340&amp;":"&amp;AT340)</f>
      </c>
      <c r="AB333" s="250">
        <f>IF(SUM(AT339:AU339)=0,"",AU339&amp;":"&amp;AT339)</f>
      </c>
      <c r="AC333" s="142"/>
      <c r="AD333" s="143"/>
      <c r="AE333" s="143"/>
      <c r="AF333" s="144"/>
      <c r="AG333" s="244"/>
      <c r="AH333" s="244"/>
      <c r="AI333" s="251" t="s">
        <v>13</v>
      </c>
      <c r="AJ333" s="252"/>
      <c r="AK333" s="253" t="s">
        <v>14</v>
      </c>
      <c r="AL333" s="252"/>
      <c r="AM333" s="253" t="s">
        <v>15</v>
      </c>
      <c r="AN333" s="254"/>
      <c r="AO333" s="244"/>
      <c r="AP333" s="255" t="s">
        <v>13</v>
      </c>
      <c r="AQ333" s="256"/>
      <c r="AR333" s="256" t="s">
        <v>14</v>
      </c>
      <c r="AS333" s="256"/>
      <c r="AT333" s="256" t="s">
        <v>15</v>
      </c>
      <c r="AU333" s="257"/>
      <c r="AV333" s="244"/>
      <c r="AW333" s="258">
        <v>1</v>
      </c>
      <c r="AX333" s="259"/>
      <c r="AY333" s="259">
        <v>2</v>
      </c>
      <c r="AZ333" s="259"/>
      <c r="BA333" s="259">
        <v>3</v>
      </c>
      <c r="BB333" s="259"/>
      <c r="BC333" s="259">
        <v>4</v>
      </c>
      <c r="BD333" s="260"/>
      <c r="BE333" s="63">
        <v>5</v>
      </c>
      <c r="BF333" s="64"/>
      <c r="BG333" s="258" t="s">
        <v>4</v>
      </c>
      <c r="BH333" s="261"/>
      <c r="BI333" s="258" t="s">
        <v>5</v>
      </c>
      <c r="BJ333" s="261"/>
      <c r="BK333" s="258" t="s">
        <v>6</v>
      </c>
      <c r="BL333" s="260"/>
      <c r="BM333" s="262" t="s">
        <v>7</v>
      </c>
    </row>
    <row r="334" spans="1:72" s="21" customFormat="1" ht="11.25" customHeight="1" hidden="1">
      <c r="A334" s="21">
        <f aca="true" t="shared" si="40" ref="A334:A343">S334</f>
        <v>1</v>
      </c>
      <c r="B334" s="21" t="str">
        <f>IF(N335="","",N335)</f>
        <v>G4791</v>
      </c>
      <c r="C334" s="21" t="str">
        <f>IF(N336="","",N336)</f>
        <v>K4719</v>
      </c>
      <c r="D334" s="21" t="str">
        <f>IF(N344="","",N344)</f>
        <v>P5370</v>
      </c>
      <c r="E334" s="21" t="str">
        <f>IF(N345="","",N345)</f>
        <v>W5498</v>
      </c>
      <c r="I334" s="2" t="str">
        <f>"2"&amp;O330&amp;N331</f>
        <v>21podwójna chłopców</v>
      </c>
      <c r="J334" s="11" t="str">
        <f>IF(AF334="","",IF(AF331=2,N332,IF(AF334=2,N335,IF(AF337=2,N338,IF(AF340=2,N341,IF(AF343=2,N344,""))))))</f>
        <v>G5315</v>
      </c>
      <c r="K334" s="11" t="str">
        <f>IF(AF334="","",IF(AF331=2,N333,IF(AF334=2,N336,IF(AF337=2,N339,IF(AF340=2,N342,IF(AF343=2,N345,""))))))</f>
        <v>G5445</v>
      </c>
      <c r="M334" s="21" t="str">
        <f>N331</f>
        <v>podwójna chłopców</v>
      </c>
      <c r="N334" s="15"/>
      <c r="O334" s="54"/>
      <c r="P334" s="54"/>
      <c r="Q334" s="68">
        <f>IF(AO334&gt;0,"",IF(A334=0,"",IF(VLOOKUP(A334,'[1]plan gier'!A:S,19,FALSE)="","",VLOOKUP(A334,'[1]plan gier'!A:S,19,FALSE))))</f>
      </c>
      <c r="R334" s="263" t="s">
        <v>94</v>
      </c>
      <c r="S334" s="148">
        <v>1</v>
      </c>
      <c r="T334" s="71">
        <v>2</v>
      </c>
      <c r="U334" s="51" t="str">
        <f>IF(AND(N335&lt;&gt;"",N336&lt;&gt;""),CONCATENATE(VLOOKUP(N335,'[1]zawodnicy'!$A:$E,1,FALSE)," ",VLOOKUP(N335,'[1]zawodnicy'!$A:$E,2,FALSE)," ",VLOOKUP(N335,'[1]zawodnicy'!$A:$E,3,FALSE)," - ",VLOOKUP(N335,'[1]zawodnicy'!$A:$E,4,FALSE)),"")</f>
        <v>G4791 Nestor GABRYSIAK - UKSOSIR Badminton Sławno</v>
      </c>
      <c r="V334" s="52"/>
      <c r="W334" s="53"/>
      <c r="X334" s="264" t="str">
        <f>IF(SUM(AP343:AQ343)=0,"",AQ343&amp;":"&amp;AP343)</f>
        <v>21:10</v>
      </c>
      <c r="Y334" s="265"/>
      <c r="Z334" s="266" t="str">
        <f>IF(SUM(AP341:AQ341)=0,"",AP341&amp;":"&amp;AQ341)</f>
        <v>19:21</v>
      </c>
      <c r="AA334" s="266" t="str">
        <f>IF(SUM(AP338:AQ338)=0,"",AQ338&amp;":"&amp;AP338)</f>
        <v>21:6</v>
      </c>
      <c r="AB334" s="267" t="str">
        <f>IF(SUM(AP334:AQ334)=0,"",AP334&amp;":"&amp;AQ334)</f>
        <v>21:19</v>
      </c>
      <c r="AC334" s="149" t="str">
        <f>IF(SUM(AW335:AX335,BA335:BF335)=0,"",BG335&amp;":"&amp;BH335)</f>
        <v>188:137</v>
      </c>
      <c r="AD334" s="76" t="str">
        <f>IF(SUM(AW335:AX335,BA335:BF335)=0,"",BI335&amp;":"&amp;BJ335)</f>
        <v>8:1</v>
      </c>
      <c r="AE334" s="76" t="str">
        <f>IF(SUM(AW335:AX335,BA335:BF335)=0,"",BK335&amp;":"&amp;BL335)</f>
        <v>4:0</v>
      </c>
      <c r="AF334" s="77">
        <f>IF(SUM(BK334:BK338)&gt;0,BM335,"")</f>
        <v>1</v>
      </c>
      <c r="AG334" s="244"/>
      <c r="AH334" s="268" t="s">
        <v>94</v>
      </c>
      <c r="AI334" s="269">
        <f>IF(ISBLANK(S334),"",VLOOKUP(S334,'[1]plan gier'!$X:$AN,12,FALSE))</f>
        <v>21</v>
      </c>
      <c r="AJ334" s="270">
        <f>IF(ISBLANK(S334),"",VLOOKUP(S334,'[1]plan gier'!$X:$AN,13,FALSE))</f>
        <v>19</v>
      </c>
      <c r="AK334" s="270">
        <f>IF(ISBLANK(S334),"",VLOOKUP(S334,'[1]plan gier'!$X:$AN,14,FALSE))</f>
        <v>22</v>
      </c>
      <c r="AL334" s="270">
        <f>IF(ISBLANK(S334),"",VLOOKUP(S334,'[1]plan gier'!$X:$AN,15,FALSE))</f>
        <v>20</v>
      </c>
      <c r="AM334" s="270">
        <f>IF(ISBLANK(S334),"",VLOOKUP(S334,'[1]plan gier'!$X:$AN,16,FALSE))</f>
        <v>0</v>
      </c>
      <c r="AN334" s="271">
        <f>IF(ISBLANK(S334),"",VLOOKUP(S334,'[1]plan gier'!$X:$AN,17,FALSE))</f>
        <v>0</v>
      </c>
      <c r="AO334" s="272">
        <f aca="true" t="shared" si="41" ref="AO334:AO343">SUM(AP334:AU334)</f>
        <v>82</v>
      </c>
      <c r="AP334" s="273">
        <f aca="true" t="shared" si="42" ref="AP334:AU343">IF(AI334="",0,AI334)</f>
        <v>21</v>
      </c>
      <c r="AQ334" s="270">
        <f t="shared" si="42"/>
        <v>19</v>
      </c>
      <c r="AR334" s="274">
        <f t="shared" si="42"/>
        <v>22</v>
      </c>
      <c r="AS334" s="270">
        <f t="shared" si="42"/>
        <v>20</v>
      </c>
      <c r="AT334" s="274">
        <f t="shared" si="42"/>
        <v>0</v>
      </c>
      <c r="AU334" s="271">
        <f t="shared" si="42"/>
        <v>0</v>
      </c>
      <c r="AV334" s="275">
        <v>1</v>
      </c>
      <c r="AW334" s="276"/>
      <c r="AX334" s="277"/>
      <c r="AY334" s="278">
        <f>IF(AP343&gt;AQ343,1,0)+IF(AR343&gt;AS343,1,0)+IF(AT343&gt;AU343,1,0)</f>
        <v>0</v>
      </c>
      <c r="AZ334" s="278">
        <f>AW335</f>
        <v>2</v>
      </c>
      <c r="BA334" s="278">
        <f>IF(AP336&gt;AQ336,1,0)+IF(AR336&gt;AS336,1,0)+IF(AT336&gt;AU336,1,0)</f>
        <v>1</v>
      </c>
      <c r="BB334" s="270">
        <f>AW336</f>
        <v>2</v>
      </c>
      <c r="BC334" s="279">
        <f>IF(AQ340&gt;AP340,1,0)+IF(AS340&gt;AR340,1,0)+IF(AU340&gt;AT340,1,0)</f>
        <v>0</v>
      </c>
      <c r="BD334" s="280">
        <f>AW337</f>
        <v>2</v>
      </c>
      <c r="BE334" s="270">
        <f>IF(AQ339&gt;AP339,1,0)+IF(AS339&gt;AR339,1,0)+IF(AU339&gt;AT339,1,0)</f>
        <v>2</v>
      </c>
      <c r="BF334" s="271">
        <f>AW338</f>
        <v>0</v>
      </c>
      <c r="BG334" s="269">
        <f>AP336+AR336+AT336+AQ339+AS339+AU339++AQ340+AS340+AU340+AP343+AR343+AT343</f>
        <v>134</v>
      </c>
      <c r="BH334" s="281">
        <f>AQ336+AS336+AU336+AP339+AR339+AT339+AP340+AR340+AT340+AQ343+AS343+AU343</f>
        <v>144</v>
      </c>
      <c r="BI334" s="269">
        <f>AY334+BA334+BC334+BE334</f>
        <v>3</v>
      </c>
      <c r="BJ334" s="271">
        <f>AZ334+BB334+BD334+BF334</f>
        <v>6</v>
      </c>
      <c r="BK334" s="269">
        <f>IF(AY334&gt;AZ334,1,0)+IF(BA334&gt;BB334,1,0)+IF(BC334&gt;BD334,1,0)+IF(BE334&gt;BF334,1,0)</f>
        <v>1</v>
      </c>
      <c r="BL334" s="271">
        <f>IF(AZ334&gt;AY334,1,0)+IF(BB334&gt;BA334,1,0)+IF(BD334&gt;BC334,1,0)+IF(BF334&gt;BE334,1,0)</f>
        <v>3</v>
      </c>
      <c r="BM334" s="282">
        <f>IF(BK334+BL334=0,"",IF(BN334=MAX(BN334:BN338),1,IF(BN334=LARGE(BN334:BN338,2),2,IF(BN334=LARGE(BN334:BN338,3),3,IF(BN334=MIN(BN334:BN338),5,4)))))</f>
        <v>4</v>
      </c>
      <c r="BN334" s="283">
        <f>IF(BK334+BL334&lt;&gt;0,BK334-BL334+(BI334-BJ334)/100+(BG334-BH334)/10000,-4)</f>
        <v>-2.0309999999999997</v>
      </c>
      <c r="BR334" s="284"/>
      <c r="BS334" s="284"/>
      <c r="BT334" s="284"/>
    </row>
    <row r="335" spans="1:72" s="21" customFormat="1" ht="11.25" customHeight="1" hidden="1">
      <c r="A335" s="21">
        <f t="shared" si="40"/>
        <v>2</v>
      </c>
      <c r="B335" s="21" t="str">
        <f>IF(N338="","",N338)</f>
        <v>G5315</v>
      </c>
      <c r="C335" s="21" t="str">
        <f>IF(N339="","",N339)</f>
        <v>G5445</v>
      </c>
      <c r="D335" s="21" t="str">
        <f>IF(N341="","",N341)</f>
        <v>K5446</v>
      </c>
      <c r="E335" s="21" t="str">
        <f>IF(N342="","",N342)</f>
        <v>P4611</v>
      </c>
      <c r="I335" s="2"/>
      <c r="J335" s="11"/>
      <c r="M335" s="21" t="str">
        <f>N331</f>
        <v>podwójna chłopców</v>
      </c>
      <c r="N335" s="49" t="s">
        <v>67</v>
      </c>
      <c r="O335" s="50">
        <f>IF(O330&gt;0,(O330&amp;2)*1,"")</f>
        <v>12</v>
      </c>
      <c r="P335" s="54"/>
      <c r="Q335" s="68">
        <f>IF(AO335&gt;0,"",IF(A335=0,"",IF(VLOOKUP(A335,'[1]plan gier'!A:S,19,FALSE)="","",VLOOKUP(A335,'[1]plan gier'!A:S,19,FALSE))))</f>
      </c>
      <c r="R335" s="263" t="s">
        <v>22</v>
      </c>
      <c r="S335" s="148">
        <v>2</v>
      </c>
      <c r="T335" s="40"/>
      <c r="U335" s="51">
        <f>IF(AND(N335&lt;&gt;"",N336=""),CONCATENATE(VLOOKUP(N335,'[1]zawodnicy'!$A:$E,1,FALSE)," ",VLOOKUP(N335,'[1]zawodnicy'!$A:$E,2,FALSE)," ",VLOOKUP(N335,'[1]zawodnicy'!$A:$E,3,FALSE)," - ",VLOOKUP(N335,'[1]zawodnicy'!$A:$E,4,FALSE)),"")</f>
      </c>
      <c r="V335" s="52"/>
      <c r="W335" s="53"/>
      <c r="X335" s="285" t="str">
        <f>IF(SUM(AR343:AS343)=0,"",AS343&amp;":"&amp;AR343)</f>
        <v>21:13</v>
      </c>
      <c r="Y335" s="286"/>
      <c r="Z335" s="246" t="str">
        <f>IF(SUM(AR341:AS341)=0,"",AR341&amp;":"&amp;AS341)</f>
        <v>21:19</v>
      </c>
      <c r="AA335" s="246" t="str">
        <f>IF(SUM(AR338:AS338)=0,"",AS338&amp;":"&amp;AR338)</f>
        <v>21:10</v>
      </c>
      <c r="AB335" s="247" t="str">
        <f>IF(SUM(AR334:AS334)=0,"",AR334&amp;":"&amp;AS334)</f>
        <v>22:20</v>
      </c>
      <c r="AC335" s="141"/>
      <c r="AD335" s="47"/>
      <c r="AE335" s="47"/>
      <c r="AF335" s="48"/>
      <c r="AG335" s="244"/>
      <c r="AH335" s="268" t="s">
        <v>22</v>
      </c>
      <c r="AI335" s="287">
        <f>IF(ISBLANK(S335),"",VLOOKUP(S335,'[1]plan gier'!$X:$AN,12,FALSE))</f>
        <v>17</v>
      </c>
      <c r="AJ335" s="288">
        <f>IF(ISBLANK(S335),"",VLOOKUP(S335,'[1]plan gier'!$X:$AN,13,FALSE))</f>
        <v>21</v>
      </c>
      <c r="AK335" s="288">
        <f>IF(ISBLANK(S335),"",VLOOKUP(S335,'[1]plan gier'!$X:$AN,14,FALSE))</f>
        <v>21</v>
      </c>
      <c r="AL335" s="288">
        <f>IF(ISBLANK(S335),"",VLOOKUP(S335,'[1]plan gier'!$X:$AN,15,FALSE))</f>
        <v>15</v>
      </c>
      <c r="AM335" s="288">
        <f>IF(ISBLANK(S335),"",VLOOKUP(S335,'[1]plan gier'!$X:$AN,16,FALSE))</f>
        <v>21</v>
      </c>
      <c r="AN335" s="289">
        <f>IF(ISBLANK(S335),"",VLOOKUP(S335,'[1]plan gier'!$X:$AN,17,FALSE))</f>
        <v>12</v>
      </c>
      <c r="AO335" s="272">
        <f t="shared" si="41"/>
        <v>107</v>
      </c>
      <c r="AP335" s="290">
        <f t="shared" si="42"/>
        <v>17</v>
      </c>
      <c r="AQ335" s="288">
        <f t="shared" si="42"/>
        <v>21</v>
      </c>
      <c r="AR335" s="291">
        <f t="shared" si="42"/>
        <v>21</v>
      </c>
      <c r="AS335" s="288">
        <f t="shared" si="42"/>
        <v>15</v>
      </c>
      <c r="AT335" s="291">
        <f t="shared" si="42"/>
        <v>21</v>
      </c>
      <c r="AU335" s="289">
        <f t="shared" si="42"/>
        <v>12</v>
      </c>
      <c r="AV335" s="275">
        <v>2</v>
      </c>
      <c r="AW335" s="287">
        <f>IF(AP343&lt;AQ343,1,0)+IF(AR343&lt;AS343,1,0)+IF(AT343&lt;AU343,1,0)</f>
        <v>2</v>
      </c>
      <c r="AX335" s="288">
        <f>AY334</f>
        <v>0</v>
      </c>
      <c r="AY335" s="292"/>
      <c r="AZ335" s="293"/>
      <c r="BA335" s="288">
        <f>IF(AP341&gt;AQ341,1,0)+IF(AR341&gt;AS341,1,0)+IF(AT341&gt;AU341,1,0)</f>
        <v>2</v>
      </c>
      <c r="BB335" s="288">
        <f>AY336</f>
        <v>1</v>
      </c>
      <c r="BC335" s="294">
        <f>IF(AQ338&gt;AP338,1,0)+IF(AS338&gt;AR338,1,0)+IF(AU338&gt;AT338,1,0)</f>
        <v>2</v>
      </c>
      <c r="BD335" s="295">
        <f>AY337</f>
        <v>0</v>
      </c>
      <c r="BE335" s="288">
        <f>IF(AP334&gt;AQ334,1,0)+IF(AR334&gt;AS334,1,0)+IF(AT334&gt;AU334,1,0)</f>
        <v>2</v>
      </c>
      <c r="BF335" s="289">
        <f>AY338</f>
        <v>0</v>
      </c>
      <c r="BG335" s="287">
        <f>AP334+AR334+AT334+AQ338+AS338+AU338++AP341+AR341+AT341++AQ343+AS343+AU343</f>
        <v>188</v>
      </c>
      <c r="BH335" s="295">
        <f>AQ334+AS334+AU334+AP338+AR338+AT338+AQ341+AS341+AU341+AP343+AR343+AT343</f>
        <v>137</v>
      </c>
      <c r="BI335" s="287">
        <f>AW335+BA335+BC335+BE335</f>
        <v>8</v>
      </c>
      <c r="BJ335" s="289">
        <f>AX335+BB335+BD335+BF335</f>
        <v>1</v>
      </c>
      <c r="BK335" s="287">
        <f>IF(AW335&gt;AX335,1,0)+IF(BA335&gt;BB335,1,0)+IF(BC335&gt;BD335,1,0)+IF(BE335&gt;BF335,1,0)</f>
        <v>4</v>
      </c>
      <c r="BL335" s="289">
        <f>IF(AX335&gt;AW335,1,0)+IF(BB335&gt;BA335,1,0)+IF(BD335&gt;BC335,1,0)+IF(BF335&gt;BE335,1,0)</f>
        <v>0</v>
      </c>
      <c r="BM335" s="296">
        <f>IF(BK335+BL335=0,"",IF(BN335=MAX(BN334:BN338),1,IF(BN335=LARGE(BN334:BN338,2),2,IF(BN335=LARGE(BN334:BN338,3),3,IF(BN335=MIN(BN334:BN338),5,4)))))</f>
        <v>1</v>
      </c>
      <c r="BN335" s="283">
        <f>IF(BK335+BL335&lt;&gt;0,BK335-BL335+(BI335-BJ335)/100+(BG335-BH335)/10000,-4)</f>
        <v>4.0751</v>
      </c>
      <c r="BR335" s="284"/>
      <c r="BS335" s="284"/>
      <c r="BT335" s="284"/>
    </row>
    <row r="336" spans="1:72" s="21" customFormat="1" ht="11.25" customHeight="1" hidden="1">
      <c r="A336" s="21">
        <f t="shared" si="40"/>
        <v>22</v>
      </c>
      <c r="B336" s="21" t="str">
        <f>IF(N332="","",N332)</f>
        <v>J5465</v>
      </c>
      <c r="C336" s="21" t="str">
        <f>IF(N333="","",N333)</f>
        <v>Ł5583</v>
      </c>
      <c r="D336" s="21" t="str">
        <f>IF(N338="","",N338)</f>
        <v>G5315</v>
      </c>
      <c r="E336" s="21" t="str">
        <f>IF(N339="","",N339)</f>
        <v>G5445</v>
      </c>
      <c r="I336" s="2" t="str">
        <f>"3"&amp;O330&amp;N331</f>
        <v>31podwójna chłopców</v>
      </c>
      <c r="J336" s="11" t="str">
        <f>IF(AF337="","",IF(AF331=3,N332,IF(AF334=3,N335,IF(AF337=3,N338,IF(AF340=3,N341,IF(AF343=3,N344,""))))))</f>
        <v>K5446</v>
      </c>
      <c r="K336" s="11" t="str">
        <f>IF(AF337="","",IF(AF331=3,N333,IF(AF334=3,N336,IF(AF337=3,N339,IF(AF340=3,N342,IF(AF343=3,N345,""))))))</f>
        <v>P4611</v>
      </c>
      <c r="M336" s="21" t="str">
        <f>N331</f>
        <v>podwójna chłopców</v>
      </c>
      <c r="N336" s="55" t="s">
        <v>73</v>
      </c>
      <c r="O336" s="54"/>
      <c r="P336" s="54"/>
      <c r="Q336" s="68">
        <f>IF(AO336&gt;0,"",IF(A336=0,"",IF(VLOOKUP(A336,'[1]plan gier'!A:S,19,FALSE)="","",VLOOKUP(A336,'[1]plan gier'!A:S,19,FALSE))))</f>
      </c>
      <c r="R336" s="297" t="s">
        <v>16</v>
      </c>
      <c r="S336" s="148">
        <v>22</v>
      </c>
      <c r="T336" s="56"/>
      <c r="U336" s="57" t="str">
        <f>IF(N336&lt;&gt;"",CONCATENATE(VLOOKUP(N336,'[1]zawodnicy'!$A:$E,1,FALSE)," ",VLOOKUP(N336,'[1]zawodnicy'!$A:$E,2,FALSE)," ",VLOOKUP(N336,'[1]zawodnicy'!$A:$E,3,FALSE)," - ",VLOOKUP(N336,'[1]zawodnicy'!$A:$E,4,FALSE)),"")</f>
        <v>K4719 Michał KAZUSEK - UKSOSIR Badminton Sławno</v>
      </c>
      <c r="V336" s="58"/>
      <c r="W336" s="59"/>
      <c r="X336" s="298">
        <f>IF(SUM(AT343:AU343)=0,"",AU343&amp;":"&amp;AT343)</f>
      </c>
      <c r="Y336" s="299"/>
      <c r="Z336" s="249" t="str">
        <f>IF(SUM(AT341:AU341)=0,"",AT341&amp;":"&amp;AU341)</f>
        <v>21:19</v>
      </c>
      <c r="AA336" s="249">
        <f>IF(SUM(AT338:AU338)=0,"",AU338&amp;":"&amp;AT338)</f>
      </c>
      <c r="AB336" s="250">
        <f>IF(SUM(AT334:AU334)=0,"",AT334&amp;":"&amp;AU334)</f>
      </c>
      <c r="AC336" s="142"/>
      <c r="AD336" s="143"/>
      <c r="AE336" s="143"/>
      <c r="AF336" s="144"/>
      <c r="AG336" s="244"/>
      <c r="AH336" s="213" t="s">
        <v>16</v>
      </c>
      <c r="AI336" s="287">
        <f>IF(ISBLANK(S336),"",VLOOKUP(S336,'[1]plan gier'!$X:$AN,12,FALSE))</f>
        <v>21</v>
      </c>
      <c r="AJ336" s="288">
        <f>IF(ISBLANK(S336),"",VLOOKUP(S336,'[1]plan gier'!$X:$AN,13,FALSE))</f>
        <v>18</v>
      </c>
      <c r="AK336" s="288">
        <f>IF(ISBLANK(S336),"",VLOOKUP(S336,'[1]plan gier'!$X:$AN,14,FALSE))</f>
        <v>9</v>
      </c>
      <c r="AL336" s="288">
        <f>IF(ISBLANK(S336),"",VLOOKUP(S336,'[1]plan gier'!$X:$AN,15,FALSE))</f>
        <v>21</v>
      </c>
      <c r="AM336" s="288">
        <f>IF(ISBLANK(S336),"",VLOOKUP(S336,'[1]plan gier'!$X:$AN,16,FALSE))</f>
        <v>9</v>
      </c>
      <c r="AN336" s="289">
        <f>IF(ISBLANK(S336),"",VLOOKUP(S336,'[1]plan gier'!$X:$AN,17,FALSE))</f>
        <v>21</v>
      </c>
      <c r="AO336" s="272">
        <f t="shared" si="41"/>
        <v>99</v>
      </c>
      <c r="AP336" s="290">
        <f t="shared" si="42"/>
        <v>21</v>
      </c>
      <c r="AQ336" s="288">
        <f t="shared" si="42"/>
        <v>18</v>
      </c>
      <c r="AR336" s="291">
        <f t="shared" si="42"/>
        <v>9</v>
      </c>
      <c r="AS336" s="288">
        <f t="shared" si="42"/>
        <v>21</v>
      </c>
      <c r="AT336" s="291">
        <f t="shared" si="42"/>
        <v>9</v>
      </c>
      <c r="AU336" s="289">
        <f t="shared" si="42"/>
        <v>21</v>
      </c>
      <c r="AV336" s="275">
        <v>3</v>
      </c>
      <c r="AW336" s="287">
        <f>IF(AP336&lt;AQ336,1,0)+IF(AR336&lt;AS336,1,0)+IF(AT336&lt;AU336,1,0)</f>
        <v>2</v>
      </c>
      <c r="AX336" s="288">
        <f>BA334</f>
        <v>1</v>
      </c>
      <c r="AY336" s="288">
        <f>IF(AP341&lt;AQ341,1,0)+IF(AR341&lt;AS341,1,0)+IF(AT341&lt;AU341,1,0)</f>
        <v>1</v>
      </c>
      <c r="AZ336" s="288">
        <f>BA335</f>
        <v>2</v>
      </c>
      <c r="BA336" s="292"/>
      <c r="BB336" s="293"/>
      <c r="BC336" s="288">
        <f>IF(AP335&gt;AQ335,1,0)+IF(AR335&gt;AS335,1,0)+IF(AT335&gt;AU335,1,0)</f>
        <v>2</v>
      </c>
      <c r="BD336" s="295">
        <f>BA337</f>
        <v>1</v>
      </c>
      <c r="BE336" s="288">
        <f>IF(AQ342&gt;AP342,1,0)+IF(AS342&gt;AR342,1,0)+IF(AU342&gt;AT342,1,0)</f>
        <v>2</v>
      </c>
      <c r="BF336" s="289">
        <f>BA338</f>
        <v>0</v>
      </c>
      <c r="BG336" s="300">
        <f>AP335+AR335+AT335+AQ336+AS336+AU336+AQ341+AS341+AU341+AQ342+AS342+AU342</f>
        <v>220</v>
      </c>
      <c r="BH336" s="301">
        <f>AQ335+AS335+AU335+AP336+AR336+AT336+AP341+AR341+AT341+AP342+AR342+AT342</f>
        <v>148</v>
      </c>
      <c r="BI336" s="300">
        <f>AW336+AY336+BC336+BE336</f>
        <v>7</v>
      </c>
      <c r="BJ336" s="302">
        <f>AX336+AZ336+BD336+BF336</f>
        <v>4</v>
      </c>
      <c r="BK336" s="287">
        <f>IF(AW336&gt;AX336,1,0)+IF(AY336&gt;AZ336,1,0)+IF(BC336&gt;BD336,1,0)+IF(BE336&gt;BF336,1,0)</f>
        <v>3</v>
      </c>
      <c r="BL336" s="289">
        <f>IF(AX336&gt;AW336,1,0)+IF(AZ336&gt;AY336,1,0)+IF(BD336&gt;BC336,1,0)+IF(BF336&gt;BE336,1,0)</f>
        <v>1</v>
      </c>
      <c r="BM336" s="296">
        <f>IF(BK336+BL336=0,"",IF(BN336=MAX(BN334:BN338),1,IF(BN336=LARGE(BN334:BN338,2),2,IF(BN336=LARGE(BN334:BN338,3),3,IF(BN336=MIN(BN334:BN338),5,4)))))</f>
        <v>2</v>
      </c>
      <c r="BN336" s="283">
        <f>IF(BK336+BL336&lt;&gt;0,BK336-BL336+(BI336-BJ336)/100+(BG336-BH336)/10000,-4)</f>
        <v>2.0372</v>
      </c>
      <c r="BR336" s="284"/>
      <c r="BS336" s="284"/>
      <c r="BT336" s="284"/>
    </row>
    <row r="337" spans="1:72" s="21" customFormat="1" ht="11.25" customHeight="1" hidden="1">
      <c r="A337" s="21">
        <f t="shared" si="40"/>
        <v>23</v>
      </c>
      <c r="B337" s="21" t="str">
        <f>IF(N341="","",N341)</f>
        <v>K5446</v>
      </c>
      <c r="C337" s="21" t="str">
        <f>IF(N342="","",N342)</f>
        <v>P4611</v>
      </c>
      <c r="D337" s="21" t="str">
        <f>IF(N344="","",N344)</f>
        <v>P5370</v>
      </c>
      <c r="E337" s="21" t="str">
        <f>IF(N345="","",N345)</f>
        <v>W5498</v>
      </c>
      <c r="I337" s="2"/>
      <c r="J337" s="11"/>
      <c r="K337" s="54"/>
      <c r="M337" s="21" t="str">
        <f>N331</f>
        <v>podwójna chłopców</v>
      </c>
      <c r="N337" s="15"/>
      <c r="O337" s="54"/>
      <c r="P337" s="54"/>
      <c r="Q337" s="68">
        <f>IF(AO337&gt;0,"",IF(A337=0,"",IF(VLOOKUP(A337,'[1]plan gier'!A:S,19,FALSE)="","",VLOOKUP(A337,'[1]plan gier'!A:S,19,FALSE))))</f>
      </c>
      <c r="R337" s="297" t="s">
        <v>95</v>
      </c>
      <c r="S337" s="148">
        <v>23</v>
      </c>
      <c r="T337" s="71">
        <v>3</v>
      </c>
      <c r="U337" s="51" t="str">
        <f>IF(AND(N338&lt;&gt;"",N339&lt;&gt;""),CONCATENATE(VLOOKUP(N338,'[1]zawodnicy'!$A:$E,1,FALSE)," ",VLOOKUP(N338,'[1]zawodnicy'!$A:$E,2,FALSE)," ",VLOOKUP(N338,'[1]zawodnicy'!$A:$E,3,FALSE)," - ",VLOOKUP(N338,'[1]zawodnicy'!$A:$E,4,FALSE)),"")</f>
        <v>G5315 Jakub GAŁĄZKA - MMKS Gdańsk</v>
      </c>
      <c r="V337" s="52"/>
      <c r="W337" s="53"/>
      <c r="X337" s="264" t="str">
        <f>IF(SUM(AP336:AQ336)=0,"",AQ336&amp;":"&amp;AP336)</f>
        <v>18:21</v>
      </c>
      <c r="Y337" s="266" t="str">
        <f>IF(SUM(AP341:AQ341)=0,"",AQ341&amp;":"&amp;AP341)</f>
        <v>21:19</v>
      </c>
      <c r="Z337" s="265"/>
      <c r="AA337" s="266" t="str">
        <f>IF(SUM(AP335:AQ335)=0,"",AP335&amp;":"&amp;AQ335)</f>
        <v>17:21</v>
      </c>
      <c r="AB337" s="267" t="str">
        <f>IF(SUM(AP342:AQ342)=0,"",AQ342&amp;":"&amp;AP342)</f>
        <v>21:0</v>
      </c>
      <c r="AC337" s="149" t="str">
        <f>IF(SUM(AW336:AZ336,BC336:BF336)=0,"",BG336&amp;":"&amp;BH336)</f>
        <v>220:148</v>
      </c>
      <c r="AD337" s="76" t="str">
        <f>IF(SUM(AW336:AZ336,BC336:BF336)=0,"",BI336&amp;":"&amp;BJ336)</f>
        <v>7:4</v>
      </c>
      <c r="AE337" s="76" t="str">
        <f>IF(SUM(AW336:AZ336,BC336:BF336)=0,"",BK336&amp;":"&amp;BL336)</f>
        <v>3:1</v>
      </c>
      <c r="AF337" s="77">
        <f>IF(SUM(BK334:BK338)&gt;0,BM336,"")</f>
        <v>2</v>
      </c>
      <c r="AG337" s="244"/>
      <c r="AH337" s="213" t="s">
        <v>95</v>
      </c>
      <c r="AI337" s="287">
        <f>IF(ISBLANK(S337),"",VLOOKUP(S337,'[1]plan gier'!$X:$AN,12,FALSE))</f>
        <v>21</v>
      </c>
      <c r="AJ337" s="288">
        <f>IF(ISBLANK(S337),"",VLOOKUP(S337,'[1]plan gier'!$X:$AN,13,FALSE))</f>
        <v>0</v>
      </c>
      <c r="AK337" s="288">
        <f>IF(ISBLANK(S337),"",VLOOKUP(S337,'[1]plan gier'!$X:$AN,14,FALSE))</f>
        <v>21</v>
      </c>
      <c r="AL337" s="288">
        <f>IF(ISBLANK(S337),"",VLOOKUP(S337,'[1]plan gier'!$X:$AN,15,FALSE))</f>
        <v>0</v>
      </c>
      <c r="AM337" s="288">
        <f>IF(ISBLANK(S337),"",VLOOKUP(S337,'[1]plan gier'!$X:$AN,16,FALSE))</f>
        <v>0</v>
      </c>
      <c r="AN337" s="289">
        <f>IF(ISBLANK(S337),"",VLOOKUP(S337,'[1]plan gier'!$X:$AN,17,FALSE))</f>
        <v>0</v>
      </c>
      <c r="AO337" s="272">
        <f t="shared" si="41"/>
        <v>42</v>
      </c>
      <c r="AP337" s="290">
        <f t="shared" si="42"/>
        <v>21</v>
      </c>
      <c r="AQ337" s="288">
        <f t="shared" si="42"/>
        <v>0</v>
      </c>
      <c r="AR337" s="291">
        <f t="shared" si="42"/>
        <v>21</v>
      </c>
      <c r="AS337" s="288">
        <f t="shared" si="42"/>
        <v>0</v>
      </c>
      <c r="AT337" s="291">
        <f t="shared" si="42"/>
        <v>0</v>
      </c>
      <c r="AU337" s="289">
        <f t="shared" si="42"/>
        <v>0</v>
      </c>
      <c r="AV337" s="275">
        <v>4</v>
      </c>
      <c r="AW337" s="287">
        <f>IF(AQ340&lt;AP340,1,0)+IF(AS340&lt;AR340,1,0)+IF(AU340&lt;AT340,1,0)</f>
        <v>2</v>
      </c>
      <c r="AX337" s="288">
        <f>BC334</f>
        <v>0</v>
      </c>
      <c r="AY337" s="288">
        <f>IF(AQ338&lt;AP338,1,0)+IF(AS338&lt;AR338,1,0)+IF(AU338&lt;AT338,1,0)</f>
        <v>0</v>
      </c>
      <c r="AZ337" s="288">
        <f>BC335</f>
        <v>2</v>
      </c>
      <c r="BA337" s="288">
        <f>IF(AP335&lt;AQ335,1,0)+IF(AR335&lt;AS335,1,0)+IF(AT335&lt;AU335,1,0)</f>
        <v>1</v>
      </c>
      <c r="BB337" s="288">
        <f>BC336</f>
        <v>2</v>
      </c>
      <c r="BC337" s="303"/>
      <c r="BD337" s="304"/>
      <c r="BE337" s="288">
        <f>IF(AP337&gt;AQ337,1,0)+IF(AR337&gt;AS337,1,0)+IF(AT337&gt;AU337,1,0)</f>
        <v>2</v>
      </c>
      <c r="BF337" s="289">
        <f>BC338</f>
        <v>0</v>
      </c>
      <c r="BG337" s="287">
        <f>AQ335+AS335+AU335++AP337+AR337+AT337+AP338+AR338+AT338+AP340+AR340+AT340</f>
        <v>148</v>
      </c>
      <c r="BH337" s="295">
        <f>AP335+AR335+AT335+AQ337+AS337+AU337+AQ338+AS338+AU338+AQ340+AS340+AU340</f>
        <v>131</v>
      </c>
      <c r="BI337" s="287">
        <f>AW337+AY337+BA337+BE337</f>
        <v>5</v>
      </c>
      <c r="BJ337" s="289">
        <f>AX337+AZ337+BB337+BF337</f>
        <v>4</v>
      </c>
      <c r="BK337" s="287">
        <f>IF(AW337&gt;AX337,1,0)+IF(AY337&gt;AZ337,1,0)+IF(BA337&gt;BB337,1,0)+IF(BE337&gt;BF337,1,0)</f>
        <v>2</v>
      </c>
      <c r="BL337" s="289">
        <f>IF(AX337&gt;AW337,1,0)+IF(AZ337&gt;AY337,1,0)+IF(BB337&gt;BA337,1,0)+IF(BF337&gt;BE337,1,0)</f>
        <v>2</v>
      </c>
      <c r="BM337" s="296">
        <f>IF(BK337+BL337=0,"",IF(BN337=MAX(BN334:BN338),1,IF(BN337=LARGE(BN334:BN338,2),2,IF(BN337=LARGE(BN334:BN338,3),3,IF(BN337=MIN(BN334:BN338),5,4)))))</f>
        <v>3</v>
      </c>
      <c r="BN337" s="283">
        <f>IF(BK337+BL337&lt;&gt;0,BK337-BL337+(BI337-BJ337)/100+(BG337-BH337)/10000,-4)</f>
        <v>0.0117</v>
      </c>
      <c r="BR337" s="284"/>
      <c r="BS337" s="284"/>
      <c r="BT337" s="284"/>
    </row>
    <row r="338" spans="1:72" s="21" customFormat="1" ht="11.25" customHeight="1" hidden="1">
      <c r="A338" s="21">
        <f t="shared" si="40"/>
        <v>54</v>
      </c>
      <c r="B338" s="21" t="str">
        <f>IF(N341="","",N341)</f>
        <v>K5446</v>
      </c>
      <c r="C338" s="21" t="str">
        <f>IF(N342="","",N342)</f>
        <v>P4611</v>
      </c>
      <c r="D338" s="21" t="str">
        <f>IF(N335="","",N335)</f>
        <v>G4791</v>
      </c>
      <c r="E338" s="21" t="str">
        <f>IF(N336="","",N336)</f>
        <v>K4719</v>
      </c>
      <c r="I338" s="2" t="str">
        <f>"4"&amp;O330&amp;N331</f>
        <v>41podwójna chłopców</v>
      </c>
      <c r="J338" s="11" t="str">
        <f>IF(AF340="","",IF(AF331=4,N332,IF(AF334=4,N335,IF(AF337=4,N338,IF(AF340=4,N341,IF(AF343=4,N344,""))))))</f>
        <v>J5465</v>
      </c>
      <c r="K338" s="11" t="str">
        <f>IF(AF340="","",IF(AF331=4,N333,IF(AF334=4,N336,IF(AF337=4,N339,IF(AF340=4,N342,IF(AF343=4,N345,""))))))</f>
        <v>Ł5583</v>
      </c>
      <c r="M338" s="21" t="str">
        <f>N331</f>
        <v>podwójna chłopców</v>
      </c>
      <c r="N338" s="49" t="s">
        <v>72</v>
      </c>
      <c r="O338" s="50">
        <f>IF(O330&gt;0,(O330&amp;3)*1,"")</f>
        <v>13</v>
      </c>
      <c r="P338" s="54"/>
      <c r="Q338" s="68">
        <f>IF(AO338&gt;0,"",IF(A338=0,"",IF(VLOOKUP(A338,'[1]plan gier'!A:S,19,FALSE)="","",VLOOKUP(A338,'[1]plan gier'!A:S,19,FALSE))))</f>
      </c>
      <c r="R338" s="297" t="s">
        <v>96</v>
      </c>
      <c r="S338" s="148">
        <v>54</v>
      </c>
      <c r="T338" s="40"/>
      <c r="U338" s="51">
        <f>IF(AND(N338&lt;&gt;"",N339=""),CONCATENATE(VLOOKUP(N338,'[1]zawodnicy'!$A:$E,1,FALSE)," ",VLOOKUP(N338,'[1]zawodnicy'!$A:$E,2,FALSE)," ",VLOOKUP(N338,'[1]zawodnicy'!$A:$E,3,FALSE)," - ",VLOOKUP(N338,'[1]zawodnicy'!$A:$E,4,FALSE)),"")</f>
      </c>
      <c r="V338" s="52"/>
      <c r="W338" s="53"/>
      <c r="X338" s="285" t="str">
        <f>IF(SUM(AR336:AS336)=0,"",AS336&amp;":"&amp;AR336)</f>
        <v>21:9</v>
      </c>
      <c r="Y338" s="246" t="str">
        <f>IF(SUM(AR341:AS341)=0,"",AS341&amp;":"&amp;AR341)</f>
        <v>19:21</v>
      </c>
      <c r="Z338" s="286"/>
      <c r="AA338" s="246" t="str">
        <f>IF(SUM(AR335:AS335)=0,"",AR335&amp;":"&amp;AS335)</f>
        <v>21:15</v>
      </c>
      <c r="AB338" s="247" t="str">
        <f>IF(SUM(AR342:AS342)=0,"",AS342&amp;":"&amp;AR342)</f>
        <v>21:0</v>
      </c>
      <c r="AC338" s="141"/>
      <c r="AD338" s="47"/>
      <c r="AE338" s="47"/>
      <c r="AF338" s="48"/>
      <c r="AG338" s="244"/>
      <c r="AH338" s="213" t="s">
        <v>96</v>
      </c>
      <c r="AI338" s="287">
        <f>IF(ISBLANK(S338),"",VLOOKUP(S338,'[1]plan gier'!$X:$AN,12,FALSE))</f>
        <v>6</v>
      </c>
      <c r="AJ338" s="288">
        <f>IF(ISBLANK(S338),"",VLOOKUP(S338,'[1]plan gier'!$X:$AN,13,FALSE))</f>
        <v>21</v>
      </c>
      <c r="AK338" s="288">
        <f>IF(ISBLANK(S338),"",VLOOKUP(S338,'[1]plan gier'!$X:$AN,14,FALSE))</f>
        <v>10</v>
      </c>
      <c r="AL338" s="288">
        <f>IF(ISBLANK(S338),"",VLOOKUP(S338,'[1]plan gier'!$X:$AN,15,FALSE))</f>
        <v>21</v>
      </c>
      <c r="AM338" s="288">
        <f>IF(ISBLANK(S338),"",VLOOKUP(S338,'[1]plan gier'!$X:$AN,16,FALSE))</f>
        <v>0</v>
      </c>
      <c r="AN338" s="289">
        <f>IF(ISBLANK(S338),"",VLOOKUP(S338,'[1]plan gier'!$X:$AN,17,FALSE))</f>
        <v>0</v>
      </c>
      <c r="AO338" s="272">
        <f t="shared" si="41"/>
        <v>58</v>
      </c>
      <c r="AP338" s="290">
        <f t="shared" si="42"/>
        <v>6</v>
      </c>
      <c r="AQ338" s="288">
        <f t="shared" si="42"/>
        <v>21</v>
      </c>
      <c r="AR338" s="291">
        <f t="shared" si="42"/>
        <v>10</v>
      </c>
      <c r="AS338" s="288">
        <f t="shared" si="42"/>
        <v>21</v>
      </c>
      <c r="AT338" s="291">
        <f t="shared" si="42"/>
        <v>0</v>
      </c>
      <c r="AU338" s="289">
        <f t="shared" si="42"/>
        <v>0</v>
      </c>
      <c r="AV338" s="275">
        <v>5</v>
      </c>
      <c r="AW338" s="305">
        <f>IF(AQ339&lt;AP339,1,0)+IF(AS339&lt;AR339,1,0)+IF(AU339&lt;AT339,1,0)</f>
        <v>0</v>
      </c>
      <c r="AX338" s="306">
        <f>BE334</f>
        <v>2</v>
      </c>
      <c r="AY338" s="306">
        <f>IF(AP334&lt;AQ334,1,0)+IF(AR334&lt;AS334,1,0)+IF(AT334&lt;AU334,1,0)</f>
        <v>0</v>
      </c>
      <c r="AZ338" s="306">
        <f>BE335</f>
        <v>2</v>
      </c>
      <c r="BA338" s="306">
        <f>IF(AQ342&lt;AP342,1,0)+IF(AS342&lt;AR342,1,0)+IF(AU342&lt;AT342,1,0)</f>
        <v>0</v>
      </c>
      <c r="BB338" s="306">
        <f>BE336</f>
        <v>2</v>
      </c>
      <c r="BC338" s="306">
        <f>IF(AP337&lt;AQ337,1,0)+IF(AR337&lt;AS337,1,0)+IF(AT337&lt;AU337,1,0)</f>
        <v>0</v>
      </c>
      <c r="BD338" s="306">
        <f>BE337</f>
        <v>2</v>
      </c>
      <c r="BE338" s="112"/>
      <c r="BF338" s="307"/>
      <c r="BG338" s="308">
        <f>AQ334+AS334+AU334+AQ337+AS337+AU337+AP339+AR339+AT339+AP342+AR342+AT342</f>
        <v>39</v>
      </c>
      <c r="BH338" s="309">
        <f>AP334+AR334+AT334+AP337+AR337+AT337+AQ339+AS339+AU339+AQ342+AS342+AU342</f>
        <v>169</v>
      </c>
      <c r="BI338" s="308">
        <f>AW338+AY338+BA338+BC338</f>
        <v>0</v>
      </c>
      <c r="BJ338" s="310">
        <f>AX338+AZ338+BB338+BD338</f>
        <v>8</v>
      </c>
      <c r="BK338" s="308">
        <f>IF(AW338&gt;AX338,1,0)+IF(AY338&gt;AZ338,1,0)+IF(BA338&gt;BB338,1,0)+IF(BC338&gt;BD338,1,0)</f>
        <v>0</v>
      </c>
      <c r="BL338" s="310">
        <f>IF(AX338&gt;AW338,1,0)+IF(AZ338&gt;AY338,1,0)+IF(BB338&gt;BA338,1,0)+IF(BD338&gt;BC338,1,0)</f>
        <v>4</v>
      </c>
      <c r="BM338" s="311">
        <f>IF(BK338+BL338=0,"",IF(BN338=MAX(BN334:BN338),1,IF(BN338=LARGE(BN334:BN338,2),2,IF(BN338=LARGE(BN334:BN338,3),3,IF(BN338=MIN(BN334:BN338),5,4)))))</f>
        <v>5</v>
      </c>
      <c r="BN338" s="283">
        <f>IF(BK338+BL338&lt;&gt;0,BK338-BL338+(BI338-BJ338)/100+(BG338-BH338)/10000,-4)</f>
        <v>-4.093</v>
      </c>
      <c r="BR338" s="284"/>
      <c r="BS338" s="284"/>
      <c r="BT338" s="284"/>
    </row>
    <row r="339" spans="1:66" s="21" customFormat="1" ht="11.25" customHeight="1" hidden="1">
      <c r="A339" s="21">
        <f t="shared" si="40"/>
        <v>55</v>
      </c>
      <c r="B339" s="21" t="str">
        <f>IF(N344="","",N344)</f>
        <v>P5370</v>
      </c>
      <c r="C339" s="21" t="str">
        <f>IF(N345="","",N345)</f>
        <v>W5498</v>
      </c>
      <c r="D339" s="21" t="str">
        <f>IF(N332="","",N332)</f>
        <v>J5465</v>
      </c>
      <c r="E339" s="21" t="str">
        <f>IF(N333="","",N333)</f>
        <v>Ł5583</v>
      </c>
      <c r="J339" s="54"/>
      <c r="K339" s="54"/>
      <c r="M339" s="21" t="str">
        <f>N331</f>
        <v>podwójna chłopców</v>
      </c>
      <c r="N339" s="55" t="s">
        <v>76</v>
      </c>
      <c r="O339" s="54"/>
      <c r="P339" s="54"/>
      <c r="Q339" s="68">
        <f>IF(AO339&gt;0,"",IF(A339=0,"",IF(VLOOKUP(A339,'[1]plan gier'!A:S,19,FALSE)="","",VLOOKUP(A339,'[1]plan gier'!A:S,19,FALSE))))</f>
      </c>
      <c r="R339" s="297" t="s">
        <v>97</v>
      </c>
      <c r="S339" s="148">
        <v>55</v>
      </c>
      <c r="T339" s="56"/>
      <c r="U339" s="57" t="str">
        <f>IF(N339&lt;&gt;"",CONCATENATE(VLOOKUP(N339,'[1]zawodnicy'!$A:$E,1,FALSE)," ",VLOOKUP(N339,'[1]zawodnicy'!$A:$E,2,FALSE)," ",VLOOKUP(N339,'[1]zawodnicy'!$A:$E,3,FALSE)," - ",VLOOKUP(N339,'[1]zawodnicy'!$A:$E,4,FALSE)),"")</f>
        <v>G5445 Bartosz GROCHOWSKI - MMKS Gdańsk</v>
      </c>
      <c r="V339" s="58"/>
      <c r="W339" s="59"/>
      <c r="X339" s="298" t="str">
        <f>IF(SUM(AT336:AU336)=0,"",AU336&amp;":"&amp;AT336)</f>
        <v>21:9</v>
      </c>
      <c r="Y339" s="249" t="str">
        <f>IF(SUM(AT341:AU341)=0,"",AU341&amp;":"&amp;AT341)</f>
        <v>19:21</v>
      </c>
      <c r="Z339" s="299"/>
      <c r="AA339" s="249" t="str">
        <f>IF(SUM(AT335:AU335)=0,"",AT335&amp;":"&amp;AU335)</f>
        <v>21:12</v>
      </c>
      <c r="AB339" s="250">
        <f>IF(SUM(AT342:AU342)=0,"",AU342&amp;":"&amp;AT342)</f>
      </c>
      <c r="AC339" s="142"/>
      <c r="AD339" s="143"/>
      <c r="AE339" s="143"/>
      <c r="AF339" s="144"/>
      <c r="AG339" s="244"/>
      <c r="AH339" s="213" t="s">
        <v>97</v>
      </c>
      <c r="AI339" s="287">
        <f>IF(ISBLANK(S339),"",VLOOKUP(S339,'[1]plan gier'!$X:$AN,12,FALSE))</f>
        <v>0</v>
      </c>
      <c r="AJ339" s="288">
        <f>IF(ISBLANK(S339),"",VLOOKUP(S339,'[1]plan gier'!$X:$AN,13,FALSE))</f>
        <v>21</v>
      </c>
      <c r="AK339" s="288">
        <f>IF(ISBLANK(S339),"",VLOOKUP(S339,'[1]plan gier'!$X:$AN,14,FALSE))</f>
        <v>0</v>
      </c>
      <c r="AL339" s="288">
        <f>IF(ISBLANK(S339),"",VLOOKUP(S339,'[1]plan gier'!$X:$AN,15,FALSE))</f>
        <v>21</v>
      </c>
      <c r="AM339" s="288">
        <f>IF(ISBLANK(S339),"",VLOOKUP(S339,'[1]plan gier'!$X:$AN,16,FALSE))</f>
        <v>0</v>
      </c>
      <c r="AN339" s="289">
        <f>IF(ISBLANK(S339),"",VLOOKUP(S339,'[1]plan gier'!$X:$AN,17,FALSE))</f>
        <v>0</v>
      </c>
      <c r="AO339" s="272">
        <f t="shared" si="41"/>
        <v>42</v>
      </c>
      <c r="AP339" s="290">
        <f t="shared" si="42"/>
        <v>0</v>
      </c>
      <c r="AQ339" s="288">
        <f t="shared" si="42"/>
        <v>21</v>
      </c>
      <c r="AR339" s="291">
        <f t="shared" si="42"/>
        <v>0</v>
      </c>
      <c r="AS339" s="288">
        <f t="shared" si="42"/>
        <v>21</v>
      </c>
      <c r="AT339" s="291">
        <f t="shared" si="42"/>
        <v>0</v>
      </c>
      <c r="AU339" s="289">
        <f t="shared" si="42"/>
        <v>0</v>
      </c>
      <c r="AV339" s="244"/>
      <c r="AW339" s="312"/>
      <c r="AX339" s="312"/>
      <c r="AY339" s="312"/>
      <c r="AZ339" s="312"/>
      <c r="BA339" s="312"/>
      <c r="BB339" s="312"/>
      <c r="BG339" s="21">
        <f aca="true" t="shared" si="43" ref="BG339:BL339">SUM(BG334:BG338)</f>
        <v>729</v>
      </c>
      <c r="BH339" s="21">
        <f t="shared" si="43"/>
        <v>729</v>
      </c>
      <c r="BI339" s="21">
        <f t="shared" si="43"/>
        <v>23</v>
      </c>
      <c r="BJ339" s="21">
        <f t="shared" si="43"/>
        <v>23</v>
      </c>
      <c r="BK339" s="21">
        <f t="shared" si="43"/>
        <v>10</v>
      </c>
      <c r="BL339" s="21">
        <f t="shared" si="43"/>
        <v>10</v>
      </c>
      <c r="BN339" s="313">
        <f>SUM(BN334:BN338)</f>
        <v>0</v>
      </c>
    </row>
    <row r="340" spans="1:54" s="21" customFormat="1" ht="11.25" customHeight="1" hidden="1">
      <c r="A340" s="21">
        <f t="shared" si="40"/>
        <v>85</v>
      </c>
      <c r="B340" s="21" t="str">
        <f>IF(N341="","",N341)</f>
        <v>K5446</v>
      </c>
      <c r="C340" s="21" t="str">
        <f>IF(N342="","",N342)</f>
        <v>P4611</v>
      </c>
      <c r="D340" s="21" t="str">
        <f>IF(N332="","",N332)</f>
        <v>J5465</v>
      </c>
      <c r="E340" s="21" t="str">
        <f>IF(N333="","",N333)</f>
        <v>Ł5583</v>
      </c>
      <c r="I340" s="2" t="str">
        <f>"5"&amp;O330&amp;N331</f>
        <v>51podwójna chłopców</v>
      </c>
      <c r="J340" s="11" t="str">
        <f>IF(AF340="","",IF(AF331=5,N332,IF(AF334=5,N335,IF(AF337=5,N338,IF(AF340=5,N341,IF(AF343=5,N344,""))))))</f>
        <v>P5370</v>
      </c>
      <c r="K340" s="11" t="str">
        <f>IF(AF340="","",IF(AF331=5,N333,IF(AF334=5,N336,IF(AF337=5,N339,IF(AF340=5,N342,IF(AF343=5,N345,""))))))</f>
        <v>W5498</v>
      </c>
      <c r="M340" s="21" t="str">
        <f>N331</f>
        <v>podwójna chłopców</v>
      </c>
      <c r="N340" s="15"/>
      <c r="O340" s="54"/>
      <c r="P340" s="54"/>
      <c r="Q340" s="68">
        <f>IF(AO340&gt;0,"",IF(A340=0,"",IF(VLOOKUP(A340,'[1]plan gier'!A:S,19,FALSE)="","",VLOOKUP(A340,'[1]plan gier'!A:S,19,FALSE))))</f>
      </c>
      <c r="R340" s="297" t="s">
        <v>98</v>
      </c>
      <c r="S340" s="148">
        <v>85</v>
      </c>
      <c r="T340" s="71">
        <v>4</v>
      </c>
      <c r="U340" s="51" t="str">
        <f>IF(AND(N341&lt;&gt;"",N342&lt;&gt;""),CONCATENATE(VLOOKUP(N341,'[1]zawodnicy'!$A:$E,1,FALSE)," ",VLOOKUP(N341,'[1]zawodnicy'!$A:$E,2,FALSE)," ",VLOOKUP(N341,'[1]zawodnicy'!$A:$E,3,FALSE)," - ",VLOOKUP(N341,'[1]zawodnicy'!$A:$E,4,FALSE)),"")</f>
        <v>K5446 Bartłomiej KUCHARCZYK - UKSOSIR Badminton Sławno</v>
      </c>
      <c r="V340" s="52"/>
      <c r="W340" s="53"/>
      <c r="X340" s="264" t="str">
        <f>IF(SUM(AP340:AQ340)=0,"",AP340&amp;":"&amp;AQ340)</f>
        <v>21:11</v>
      </c>
      <c r="Y340" s="266" t="str">
        <f>IF(SUM(AP338:AQ338)=0,"",AP338&amp;":"&amp;AQ338)</f>
        <v>6:21</v>
      </c>
      <c r="Z340" s="266" t="str">
        <f>IF(SUM(AP335:AQ335)=0,"",AQ335&amp;":"&amp;AP335)</f>
        <v>21:17</v>
      </c>
      <c r="AA340" s="265"/>
      <c r="AB340" s="267" t="str">
        <f>IF(SUM(AP337:AQ337)=0,"",AP337&amp;":"&amp;AQ337)</f>
        <v>21:0</v>
      </c>
      <c r="AC340" s="149" t="str">
        <f>IF(SUM(AW337:BB337,BE337:BF337)=0,"",BG337&amp;":"&amp;BH337)</f>
        <v>148:131</v>
      </c>
      <c r="AD340" s="76" t="str">
        <f>IF(SUM(AW337:BB337,BE337:BF337)=0,"",BI337&amp;":"&amp;BJ337)</f>
        <v>5:4</v>
      </c>
      <c r="AE340" s="76" t="str">
        <f>IF(SUM(AW337:BB337,BE337:BF337)=0,"",BK337&amp;":"&amp;BL337)</f>
        <v>2:2</v>
      </c>
      <c r="AF340" s="77">
        <f>IF(SUM(BK334:BK338)&gt;0,BM337,"")</f>
        <v>3</v>
      </c>
      <c r="AG340" s="244"/>
      <c r="AH340" s="213" t="s">
        <v>98</v>
      </c>
      <c r="AI340" s="287">
        <f>IF(ISBLANK(S340),"",VLOOKUP(S340,'[1]plan gier'!$X:$AN,12,FALSE))</f>
        <v>21</v>
      </c>
      <c r="AJ340" s="288">
        <f>IF(ISBLANK(S340),"",VLOOKUP(S340,'[1]plan gier'!$X:$AN,13,FALSE))</f>
        <v>11</v>
      </c>
      <c r="AK340" s="288">
        <f>IF(ISBLANK(S340),"",VLOOKUP(S340,'[1]plan gier'!$X:$AN,14,FALSE))</f>
        <v>21</v>
      </c>
      <c r="AL340" s="288">
        <f>IF(ISBLANK(S340),"",VLOOKUP(S340,'[1]plan gier'!$X:$AN,15,FALSE))</f>
        <v>19</v>
      </c>
      <c r="AM340" s="288">
        <f>IF(ISBLANK(S340),"",VLOOKUP(S340,'[1]plan gier'!$X:$AN,16,FALSE))</f>
        <v>0</v>
      </c>
      <c r="AN340" s="289">
        <f>IF(ISBLANK(S340),"",VLOOKUP(S340,'[1]plan gier'!$X:$AN,17,FALSE))</f>
        <v>0</v>
      </c>
      <c r="AO340" s="272">
        <f t="shared" si="41"/>
        <v>72</v>
      </c>
      <c r="AP340" s="290">
        <f t="shared" si="42"/>
        <v>21</v>
      </c>
      <c r="AQ340" s="288">
        <f t="shared" si="42"/>
        <v>11</v>
      </c>
      <c r="AR340" s="291">
        <f t="shared" si="42"/>
        <v>21</v>
      </c>
      <c r="AS340" s="288">
        <f t="shared" si="42"/>
        <v>19</v>
      </c>
      <c r="AT340" s="291">
        <f t="shared" si="42"/>
        <v>0</v>
      </c>
      <c r="AU340" s="289">
        <f t="shared" si="42"/>
        <v>0</v>
      </c>
      <c r="AV340" s="244"/>
      <c r="AW340" s="312"/>
      <c r="AX340" s="312"/>
      <c r="AY340" s="312"/>
      <c r="AZ340" s="312"/>
      <c r="BA340" s="312"/>
      <c r="BB340" s="312"/>
    </row>
    <row r="341" spans="1:54" s="21" customFormat="1" ht="11.25" customHeight="1" hidden="1">
      <c r="A341" s="21">
        <f t="shared" si="40"/>
        <v>86</v>
      </c>
      <c r="B341" s="21" t="str">
        <f>IF(N335="","",N335)</f>
        <v>G4791</v>
      </c>
      <c r="C341" s="21" t="str">
        <f>IF(N336="","",N336)</f>
        <v>K4719</v>
      </c>
      <c r="D341" s="21" t="str">
        <f>IF(N338="","",N338)</f>
        <v>G5315</v>
      </c>
      <c r="E341" s="21" t="str">
        <f>IF(N339="","",N339)</f>
        <v>G5445</v>
      </c>
      <c r="M341" s="21" t="str">
        <f>N331</f>
        <v>podwójna chłopców</v>
      </c>
      <c r="N341" s="49" t="s">
        <v>65</v>
      </c>
      <c r="O341" s="50">
        <f>IF(O330&gt;0,(O330&amp;4)*1,"")</f>
        <v>14</v>
      </c>
      <c r="P341" s="54"/>
      <c r="Q341" s="68">
        <f>IF(AO341&gt;0,"",IF(A341=0,"",IF(VLOOKUP(A341,'[1]plan gier'!A:S,19,FALSE)="","",VLOOKUP(A341,'[1]plan gier'!A:S,19,FALSE))))</f>
      </c>
      <c r="R341" s="297" t="s">
        <v>20</v>
      </c>
      <c r="S341" s="148">
        <v>86</v>
      </c>
      <c r="T341" s="40"/>
      <c r="U341" s="51">
        <f>IF(AND(N341&lt;&gt;"",N342=""),CONCATENATE(VLOOKUP(N341,'[1]zawodnicy'!$A:$E,1,FALSE)," ",VLOOKUP(N341,'[1]zawodnicy'!$A:$E,2,FALSE)," ",VLOOKUP(N341,'[1]zawodnicy'!$A:$E,3,FALSE)," - ",VLOOKUP(N341,'[1]zawodnicy'!$A:$E,4,FALSE)),"")</f>
      </c>
      <c r="V341" s="52"/>
      <c r="W341" s="53"/>
      <c r="X341" s="285" t="str">
        <f>IF(SUM(AR340:AS340)=0,"",AR340&amp;":"&amp;AS340)</f>
        <v>21:19</v>
      </c>
      <c r="Y341" s="246" t="str">
        <f>IF(SUM(AR338:AS338)=0,"",AR338&amp;":"&amp;AS338)</f>
        <v>10:21</v>
      </c>
      <c r="Z341" s="246" t="str">
        <f>IF(SUM(AR335:AS335)=0,"",AS335&amp;":"&amp;AR335)</f>
        <v>15:21</v>
      </c>
      <c r="AA341" s="286"/>
      <c r="AB341" s="247" t="str">
        <f>IF(SUM(AR337:AS337)=0,"",AR337&amp;":"&amp;AS337)</f>
        <v>21:0</v>
      </c>
      <c r="AC341" s="141"/>
      <c r="AD341" s="47"/>
      <c r="AE341" s="47"/>
      <c r="AF341" s="48"/>
      <c r="AG341" s="244"/>
      <c r="AH341" s="213" t="s">
        <v>20</v>
      </c>
      <c r="AI341" s="287">
        <f>IF(ISBLANK(S341),"",VLOOKUP(S341,'[1]plan gier'!$X:$AN,12,FALSE))</f>
        <v>19</v>
      </c>
      <c r="AJ341" s="288">
        <f>IF(ISBLANK(S341),"",VLOOKUP(S341,'[1]plan gier'!$X:$AN,13,FALSE))</f>
        <v>21</v>
      </c>
      <c r="AK341" s="288">
        <f>IF(ISBLANK(S341),"",VLOOKUP(S341,'[1]plan gier'!$X:$AN,14,FALSE))</f>
        <v>21</v>
      </c>
      <c r="AL341" s="288">
        <f>IF(ISBLANK(S341),"",VLOOKUP(S341,'[1]plan gier'!$X:$AN,15,FALSE))</f>
        <v>19</v>
      </c>
      <c r="AM341" s="288">
        <f>IF(ISBLANK(S341),"",VLOOKUP(S341,'[1]plan gier'!$X:$AN,16,FALSE))</f>
        <v>21</v>
      </c>
      <c r="AN341" s="289">
        <f>IF(ISBLANK(S341),"",VLOOKUP(S341,'[1]plan gier'!$X:$AN,17,FALSE))</f>
        <v>19</v>
      </c>
      <c r="AO341" s="272">
        <f t="shared" si="41"/>
        <v>120</v>
      </c>
      <c r="AP341" s="290">
        <f t="shared" si="42"/>
        <v>19</v>
      </c>
      <c r="AQ341" s="288">
        <f t="shared" si="42"/>
        <v>21</v>
      </c>
      <c r="AR341" s="291">
        <f t="shared" si="42"/>
        <v>21</v>
      </c>
      <c r="AS341" s="288">
        <f t="shared" si="42"/>
        <v>19</v>
      </c>
      <c r="AT341" s="291">
        <f t="shared" si="42"/>
        <v>21</v>
      </c>
      <c r="AU341" s="289">
        <f t="shared" si="42"/>
        <v>19</v>
      </c>
      <c r="AV341" s="244"/>
      <c r="AW341" s="312"/>
      <c r="AX341" s="312"/>
      <c r="AY341" s="312"/>
      <c r="AZ341" s="312"/>
      <c r="BA341" s="312"/>
      <c r="BB341" s="312"/>
    </row>
    <row r="342" spans="1:54" s="21" customFormat="1" ht="11.25" customHeight="1" hidden="1">
      <c r="A342" s="21">
        <f t="shared" si="40"/>
        <v>104</v>
      </c>
      <c r="B342" s="21" t="str">
        <f>IF(N344="","",N344)</f>
        <v>P5370</v>
      </c>
      <c r="C342" s="21" t="str">
        <f>IF(N345="","",N345)</f>
        <v>W5498</v>
      </c>
      <c r="D342" s="21" t="str">
        <f>IF(N338="","",N338)</f>
        <v>G5315</v>
      </c>
      <c r="E342" s="21" t="str">
        <f>IF(N339="","",N339)</f>
        <v>G5445</v>
      </c>
      <c r="J342" s="54"/>
      <c r="K342" s="54"/>
      <c r="M342" s="21" t="str">
        <f>N331</f>
        <v>podwójna chłopców</v>
      </c>
      <c r="N342" s="55" t="s">
        <v>79</v>
      </c>
      <c r="O342" s="54"/>
      <c r="P342" s="54"/>
      <c r="Q342" s="68">
        <f>IF(AO342&gt;0,"",IF(A342=0,"",IF(VLOOKUP(A342,'[1]plan gier'!A:S,19,FALSE)="","",VLOOKUP(A342,'[1]plan gier'!A:S,19,FALSE))))</f>
      </c>
      <c r="R342" s="297" t="s">
        <v>99</v>
      </c>
      <c r="S342" s="148">
        <v>104</v>
      </c>
      <c r="T342" s="56"/>
      <c r="U342" s="57" t="str">
        <f>IF(N342&lt;&gt;"",CONCATENATE(VLOOKUP(N342,'[1]zawodnicy'!$A:$E,1,FALSE)," ",VLOOKUP(N342,'[1]zawodnicy'!$A:$E,2,FALSE)," ",VLOOKUP(N342,'[1]zawodnicy'!$A:$E,3,FALSE)," - ",VLOOKUP(N342,'[1]zawodnicy'!$A:$E,4,FALSE)),"")</f>
        <v>P4611 Dorian PASTERNAK - UKSOSIR Badminton Sławno</v>
      </c>
      <c r="V342" s="58"/>
      <c r="W342" s="59"/>
      <c r="X342" s="298">
        <f>IF(SUM(AT340:AU340)=0,"",AT340&amp;":"&amp;AU340)</f>
      </c>
      <c r="Y342" s="249">
        <f>IF(SUM(AT338:AU338)=0,"",AT338&amp;":"&amp;AU338)</f>
      </c>
      <c r="Z342" s="249" t="str">
        <f>IF(SUM(AT335:AU335)=0,"",AU335&amp;":"&amp;AT335)</f>
        <v>12:21</v>
      </c>
      <c r="AA342" s="299"/>
      <c r="AB342" s="250">
        <f>IF(SUM(AT337:AU337)=0,"",AT337&amp;":"&amp;AU337)</f>
      </c>
      <c r="AC342" s="142"/>
      <c r="AD342" s="143"/>
      <c r="AE342" s="143"/>
      <c r="AF342" s="144"/>
      <c r="AG342" s="244"/>
      <c r="AH342" s="213" t="s">
        <v>99</v>
      </c>
      <c r="AI342" s="287">
        <f>IF(ISBLANK(S342),"",VLOOKUP(S342,'[1]plan gier'!$X:$AN,12,FALSE))</f>
        <v>0</v>
      </c>
      <c r="AJ342" s="288">
        <f>IF(ISBLANK(S342),"",VLOOKUP(S342,'[1]plan gier'!$X:$AN,13,FALSE))</f>
        <v>21</v>
      </c>
      <c r="AK342" s="288">
        <f>IF(ISBLANK(S342),"",VLOOKUP(S342,'[1]plan gier'!$X:$AN,14,FALSE))</f>
        <v>0</v>
      </c>
      <c r="AL342" s="288">
        <f>IF(ISBLANK(S342),"",VLOOKUP(S342,'[1]plan gier'!$X:$AN,15,FALSE))</f>
        <v>21</v>
      </c>
      <c r="AM342" s="288">
        <f>IF(ISBLANK(S342),"",VLOOKUP(S342,'[1]plan gier'!$X:$AN,16,FALSE))</f>
        <v>0</v>
      </c>
      <c r="AN342" s="289">
        <f>IF(ISBLANK(S342),"",VLOOKUP(S342,'[1]plan gier'!$X:$AN,17,FALSE))</f>
        <v>0</v>
      </c>
      <c r="AO342" s="272">
        <f t="shared" si="41"/>
        <v>42</v>
      </c>
      <c r="AP342" s="290">
        <f t="shared" si="42"/>
        <v>0</v>
      </c>
      <c r="AQ342" s="288">
        <f t="shared" si="42"/>
        <v>21</v>
      </c>
      <c r="AR342" s="291">
        <f t="shared" si="42"/>
        <v>0</v>
      </c>
      <c r="AS342" s="288">
        <f t="shared" si="42"/>
        <v>21</v>
      </c>
      <c r="AT342" s="291">
        <f t="shared" si="42"/>
        <v>0</v>
      </c>
      <c r="AU342" s="289">
        <f t="shared" si="42"/>
        <v>0</v>
      </c>
      <c r="AV342" s="244"/>
      <c r="AW342" s="312"/>
      <c r="AX342" s="312"/>
      <c r="AY342" s="312"/>
      <c r="AZ342" s="312"/>
      <c r="BA342" s="312"/>
      <c r="BB342" s="312"/>
    </row>
    <row r="343" spans="1:54" s="21" customFormat="1" ht="11.25" customHeight="1" hidden="1">
      <c r="A343" s="21">
        <f t="shared" si="40"/>
        <v>105</v>
      </c>
      <c r="B343" s="21" t="str">
        <f>IF(N332="","",N332)</f>
        <v>J5465</v>
      </c>
      <c r="C343" s="21" t="str">
        <f>IF(N333="","",N333)</f>
        <v>Ł5583</v>
      </c>
      <c r="D343" s="21" t="str">
        <f>IF(N335="","",N335)</f>
        <v>G4791</v>
      </c>
      <c r="E343" s="21" t="str">
        <f>IF(N336="","",N336)</f>
        <v>K4719</v>
      </c>
      <c r="J343" s="54"/>
      <c r="K343" s="54"/>
      <c r="M343" s="21" t="str">
        <f>N331</f>
        <v>podwójna chłopców</v>
      </c>
      <c r="O343" s="54"/>
      <c r="P343" s="54"/>
      <c r="Q343" s="68">
        <f>IF(AO343&gt;0,"",IF(A343=0,"",IF(VLOOKUP(A343,'[1]plan gier'!A:S,19,FALSE)="","",VLOOKUP(A343,'[1]plan gier'!A:S,19,FALSE))))</f>
      </c>
      <c r="R343" s="297" t="s">
        <v>23</v>
      </c>
      <c r="S343" s="148">
        <v>105</v>
      </c>
      <c r="T343" s="71">
        <v>5</v>
      </c>
      <c r="U343" s="51" t="str">
        <f>IF(AND(N344&lt;&gt;"",N345&lt;&gt;""),CONCATENATE(VLOOKUP(N344,'[1]zawodnicy'!$A:$E,1,FALSE)," ",VLOOKUP(N344,'[1]zawodnicy'!$A:$E,2,FALSE)," ",VLOOKUP(N344,'[1]zawodnicy'!$A:$E,3,FALSE)," - ",VLOOKUP(N344,'[1]zawodnicy'!$A:$E,4,FALSE)),"")</f>
        <v>P5370 Jakub PASZKIEWICZ - MMKS Gdańsk</v>
      </c>
      <c r="V343" s="52"/>
      <c r="W343" s="53"/>
      <c r="X343" s="264" t="str">
        <f>IF(SUM(AP339:AQ339)=0,"",AP339&amp;":"&amp;AQ339)</f>
        <v>0:21</v>
      </c>
      <c r="Y343" s="266" t="str">
        <f>IF(SUM(AP334:AQ334)=0,"",AQ334&amp;":"&amp;AP334)</f>
        <v>19:21</v>
      </c>
      <c r="Z343" s="266" t="str">
        <f>IF(SUM(AP342:AQ342)=0,"",AP342&amp;":"&amp;AQ342)</f>
        <v>0:21</v>
      </c>
      <c r="AA343" s="266" t="str">
        <f>IF(SUM(AP337:AQ337)=0,"",AQ337&amp;":"&amp;AP337)</f>
        <v>0:21</v>
      </c>
      <c r="AB343" s="314"/>
      <c r="AC343" s="149" t="str">
        <f>IF(SUM(AW338:BD338)=0,"",BG338&amp;":"&amp;BH338)</f>
        <v>39:169</v>
      </c>
      <c r="AD343" s="76" t="str">
        <f>IF(SUM(AW338:BD338)=0,"",BI338&amp;":"&amp;BJ338)</f>
        <v>0:8</v>
      </c>
      <c r="AE343" s="76" t="str">
        <f>IF(SUM(AW338:BD338)=0,"",BK338&amp;":"&amp;BL338)</f>
        <v>0:4</v>
      </c>
      <c r="AF343" s="77">
        <f>IF(SUM(BK334:BK338)&gt;0,BM338,"")</f>
        <v>5</v>
      </c>
      <c r="AG343" s="244"/>
      <c r="AH343" s="213" t="s">
        <v>23</v>
      </c>
      <c r="AI343" s="305">
        <f>IF(ISBLANK(S343),"",VLOOKUP(S343,'[1]plan gier'!$X:$AN,12,FALSE))</f>
        <v>10</v>
      </c>
      <c r="AJ343" s="306">
        <f>IF(ISBLANK(S343),"",VLOOKUP(S343,'[1]plan gier'!$X:$AN,13,FALSE))</f>
        <v>21</v>
      </c>
      <c r="AK343" s="306">
        <f>IF(ISBLANK(S343),"",VLOOKUP(S343,'[1]plan gier'!$X:$AN,14,FALSE))</f>
        <v>13</v>
      </c>
      <c r="AL343" s="306">
        <f>IF(ISBLANK(S343),"",VLOOKUP(S343,'[1]plan gier'!$X:$AN,15,FALSE))</f>
        <v>21</v>
      </c>
      <c r="AM343" s="306">
        <f>IF(ISBLANK(S343),"",VLOOKUP(S343,'[1]plan gier'!$X:$AN,16,FALSE))</f>
        <v>0</v>
      </c>
      <c r="AN343" s="315">
        <f>IF(ISBLANK(S343),"",VLOOKUP(S343,'[1]plan gier'!$X:$AN,17,FALSE))</f>
        <v>0</v>
      </c>
      <c r="AO343" s="272">
        <f t="shared" si="41"/>
        <v>65</v>
      </c>
      <c r="AP343" s="316">
        <f t="shared" si="42"/>
        <v>10</v>
      </c>
      <c r="AQ343" s="306">
        <f t="shared" si="42"/>
        <v>21</v>
      </c>
      <c r="AR343" s="317">
        <f t="shared" si="42"/>
        <v>13</v>
      </c>
      <c r="AS343" s="306">
        <f t="shared" si="42"/>
        <v>21</v>
      </c>
      <c r="AT343" s="317">
        <f t="shared" si="42"/>
        <v>0</v>
      </c>
      <c r="AU343" s="315">
        <f t="shared" si="42"/>
        <v>0</v>
      </c>
      <c r="AV343" s="244"/>
      <c r="AW343" s="312"/>
      <c r="AX343" s="312"/>
      <c r="AY343" s="312"/>
      <c r="AZ343" s="312"/>
      <c r="BA343" s="312"/>
      <c r="BB343" s="312"/>
    </row>
    <row r="344" spans="14:33" s="21" customFormat="1" ht="11.25" customHeight="1" hidden="1">
      <c r="N344" s="49" t="s">
        <v>85</v>
      </c>
      <c r="O344" s="50">
        <f>IF(O330&gt;0,(O330&amp;5)*1,"")</f>
        <v>15</v>
      </c>
      <c r="P344" s="54"/>
      <c r="Q344" s="318"/>
      <c r="R344" s="318"/>
      <c r="S344" s="318"/>
      <c r="T344" s="40"/>
      <c r="U344" s="51">
        <f>IF(AND(N344&lt;&gt;"",N345=""),CONCATENATE(VLOOKUP(N344,'[1]zawodnicy'!$A:$E,1,FALSE)," ",VLOOKUP(N344,'[1]zawodnicy'!$A:$E,2,FALSE)," ",VLOOKUP(N344,'[1]zawodnicy'!$A:$E,3,FALSE)," - ",VLOOKUP(N344,'[1]zawodnicy'!$A:$E,4,FALSE)),"")</f>
      </c>
      <c r="V344" s="52"/>
      <c r="W344" s="53"/>
      <c r="X344" s="285" t="str">
        <f>IF(SUM(AR339:AS339)=0,"",AR339&amp;":"&amp;AS339)</f>
        <v>0:21</v>
      </c>
      <c r="Y344" s="246" t="str">
        <f>IF(SUM(AR334:AS334)=0,"",AS334&amp;":"&amp;AR334)</f>
        <v>20:22</v>
      </c>
      <c r="Z344" s="246" t="str">
        <f>IF(SUM(AR342:AS342)=0,"",AR342&amp;":"&amp;AS342)</f>
        <v>0:21</v>
      </c>
      <c r="AA344" s="246" t="str">
        <f>IF(SUM(AR337:AS337)=0,"",AS337&amp;":"&amp;AR337)</f>
        <v>0:21</v>
      </c>
      <c r="AB344" s="319"/>
      <c r="AC344" s="141"/>
      <c r="AD344" s="47"/>
      <c r="AE344" s="47"/>
      <c r="AF344" s="48"/>
      <c r="AG344" s="244"/>
    </row>
    <row r="345" spans="10:33" s="21" customFormat="1" ht="11.25" customHeight="1" hidden="1">
      <c r="J345" s="54"/>
      <c r="K345" s="54"/>
      <c r="L345" s="54"/>
      <c r="N345" s="192" t="s">
        <v>66</v>
      </c>
      <c r="O345" s="54"/>
      <c r="P345" s="54"/>
      <c r="T345" s="122"/>
      <c r="U345" s="123" t="str">
        <f>IF(N345&lt;&gt;"",CONCATENATE(VLOOKUP(N345,'[1]zawodnicy'!$A:$E,1,FALSE)," ",VLOOKUP(N345,'[1]zawodnicy'!$A:$E,2,FALSE)," ",VLOOKUP(N345,'[1]zawodnicy'!$A:$E,3,FALSE)," - ",VLOOKUP(N345,'[1]zawodnicy'!$A:$E,4,FALSE)),"")</f>
        <v>W5498 Szymon WOLNIAK - MMKS Gdańsk</v>
      </c>
      <c r="V345" s="124"/>
      <c r="W345" s="125"/>
      <c r="X345" s="320">
        <f>IF(SUM(AT339:AU339)=0,"",AT339&amp;":"&amp;AU339)</f>
      </c>
      <c r="Y345" s="321">
        <f>IF(SUM(AT334:AU334)=0,"",AU334&amp;":"&amp;AT334)</f>
      </c>
      <c r="Z345" s="321">
        <f>IF(SUM(AT342:AU342)=0,"",AT342&amp;":"&amp;AU342)</f>
      </c>
      <c r="AA345" s="321">
        <f>IF(SUM(AT337:AU337)=0,"",AU337&amp;":"&amp;AT337)</f>
      </c>
      <c r="AB345" s="322"/>
      <c r="AC345" s="167"/>
      <c r="AD345" s="129"/>
      <c r="AE345" s="129"/>
      <c r="AF345" s="130"/>
      <c r="AG345" s="244"/>
    </row>
    <row r="346" ht="11.25" customHeight="1" hidden="1"/>
    <row r="347" ht="11.25" customHeight="1" hidden="1"/>
    <row r="348" ht="11.25" customHeight="1" hidden="1"/>
    <row r="349" spans="13:32" ht="11.25" customHeight="1" hidden="1">
      <c r="M349" s="17"/>
      <c r="N349" s="18" t="s">
        <v>100</v>
      </c>
      <c r="R349" s="19"/>
      <c r="S349" s="19"/>
      <c r="T349" s="20" t="str">
        <f>"Gra "&amp;N349</f>
        <v>Gra mieszana juniorów</v>
      </c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19"/>
      <c r="AF349" s="19"/>
    </row>
    <row r="350" spans="14:33" ht="11.25" customHeight="1" hidden="1">
      <c r="N350" s="12"/>
      <c r="O350" s="24">
        <v>1</v>
      </c>
      <c r="Q350" s="20" t="str">
        <f>"Grupa "&amp;O350&amp;"."</f>
        <v>Grupa 1.</v>
      </c>
      <c r="R350" s="20"/>
      <c r="S350" s="20"/>
      <c r="T350" s="25" t="s">
        <v>2</v>
      </c>
      <c r="U350" s="26" t="s">
        <v>3</v>
      </c>
      <c r="V350" s="27"/>
      <c r="W350" s="28"/>
      <c r="X350" s="25">
        <v>1</v>
      </c>
      <c r="Y350" s="30">
        <v>2</v>
      </c>
      <c r="Z350" s="131">
        <v>3</v>
      </c>
      <c r="AA350" s="132" t="s">
        <v>4</v>
      </c>
      <c r="AB350" s="34" t="s">
        <v>5</v>
      </c>
      <c r="AC350" s="34" t="s">
        <v>6</v>
      </c>
      <c r="AD350" s="133" t="s">
        <v>7</v>
      </c>
      <c r="AE350" s="2"/>
      <c r="AF350" s="13"/>
      <c r="AG350" s="13"/>
    </row>
    <row r="351" spans="10:46" ht="11.25" customHeight="1" hidden="1">
      <c r="J351" s="54"/>
      <c r="K351" s="54"/>
      <c r="L351" s="54"/>
      <c r="N351" s="37" t="s">
        <v>100</v>
      </c>
      <c r="Q351" s="38" t="s">
        <v>10</v>
      </c>
      <c r="R351" s="38"/>
      <c r="S351" s="39" t="s">
        <v>11</v>
      </c>
      <c r="T351" s="134">
        <v>1</v>
      </c>
      <c r="U351" s="41" t="str">
        <f>IF(AND(N352&lt;&gt;"",N353&lt;&gt;""),CONCATENATE(VLOOKUP(N352,'[1]zawodnicy'!$A:$E,1,FALSE)," ",VLOOKUP(N352,'[1]zawodnicy'!$A:$E,2,FALSE)," ",VLOOKUP(N352,'[1]zawodnicy'!$A:$E,3,FALSE)," - ",VLOOKUP(N352,'[1]zawodnicy'!$A:$E,4,FALSE)),"")</f>
        <v>J3436 Patryk JAS - UKS Kometa Sianów</v>
      </c>
      <c r="V351" s="42"/>
      <c r="W351" s="43"/>
      <c r="X351" s="135"/>
      <c r="Y351" s="136">
        <f>IF(SUM(AO356:AP356)=0,"",AO356&amp;":"&amp;AP356)</f>
      </c>
      <c r="Z351" s="137" t="str">
        <f>IF(SUM(AO354:AP354)=0,"",AO354&amp;":"&amp;AP354)</f>
        <v>21:9</v>
      </c>
      <c r="AA351" s="138" t="str">
        <f>IF(SUM(AY354:BB354)=0,"",BE354&amp;":"&amp;BF354)</f>
        <v>42:13</v>
      </c>
      <c r="AB351" s="139" t="str">
        <f>IF(SUM(AY354:BB354)=0,"",BG354&amp;":"&amp;BH354)</f>
        <v>2:0</v>
      </c>
      <c r="AC351" s="139" t="str">
        <f>IF(SUM(AY354:BB354)=0,"",BI354&amp;":"&amp;BJ354)</f>
        <v>1:0</v>
      </c>
      <c r="AD351" s="140">
        <f>IF(SUM(BI354:BI356)&gt;0,BK354,"")</f>
        <v>1</v>
      </c>
      <c r="AE351" s="2"/>
      <c r="AF351" s="13"/>
      <c r="AG351" s="13"/>
      <c r="AH351" s="15"/>
      <c r="AI351" s="36" t="s">
        <v>8</v>
      </c>
      <c r="AJ351" s="36"/>
      <c r="AK351" s="36"/>
      <c r="AL351" s="36"/>
      <c r="AM351" s="36"/>
      <c r="AN351" s="36"/>
      <c r="AO351" s="36" t="s">
        <v>9</v>
      </c>
      <c r="AP351" s="36"/>
      <c r="AQ351" s="36"/>
      <c r="AR351" s="36"/>
      <c r="AS351" s="36"/>
      <c r="AT351" s="36"/>
    </row>
    <row r="352" spans="9:60" ht="11.25" customHeight="1" hidden="1">
      <c r="I352" s="2" t="str">
        <f>"1"&amp;O350&amp;N351</f>
        <v>11mieszana juniorów</v>
      </c>
      <c r="J352" s="11" t="str">
        <f>IF(AD351="","",IF(AD351=1,N352,IF(AD354=1,N355,IF(AD357=1,N358,""))))</f>
        <v>J3436</v>
      </c>
      <c r="K352" s="11" t="str">
        <f>IF(AD351="","",IF(AD351=1,N353,IF(AD354=1,N356,IF(AD357=1,N359,""))))</f>
        <v>K3437</v>
      </c>
      <c r="L352" s="11"/>
      <c r="N352" s="49" t="s">
        <v>57</v>
      </c>
      <c r="O352" s="50">
        <f>IF(O350&gt;0,(O350&amp;1)*1,"")</f>
        <v>11</v>
      </c>
      <c r="Q352" s="38"/>
      <c r="R352" s="38"/>
      <c r="S352" s="39"/>
      <c r="T352" s="40"/>
      <c r="U352" s="51">
        <f>IF(AND(N352&lt;&gt;"",N353=""),CONCATENATE(VLOOKUP(N352,'[1]zawodnicy'!$A:$E,1,FALSE)," ",VLOOKUP(N352,'[1]zawodnicy'!$A:$E,2,FALSE)," ",VLOOKUP(N352,'[1]zawodnicy'!$A:$E,3,FALSE)," - ",VLOOKUP(N352,'[1]zawodnicy'!$A:$E,4,FALSE)),"")</f>
      </c>
      <c r="V352" s="52"/>
      <c r="W352" s="53"/>
      <c r="X352" s="44"/>
      <c r="Y352" s="45">
        <f>IF(SUM(AQ356:AR356)=0,"",AQ356&amp;":"&amp;AR356)</f>
      </c>
      <c r="Z352" s="94" t="str">
        <f>IF(SUM(AQ354:AR354)=0,"",AQ354&amp;":"&amp;AR354)</f>
        <v>21:4</v>
      </c>
      <c r="AA352" s="141"/>
      <c r="AB352" s="47"/>
      <c r="AC352" s="47"/>
      <c r="AD352" s="48"/>
      <c r="AE352" s="2"/>
      <c r="AF352" s="13"/>
      <c r="AG352" s="13"/>
      <c r="AH352" s="15"/>
      <c r="BE352" s="21">
        <f>SUM(BE354:BE356)</f>
        <v>125</v>
      </c>
      <c r="BF352" s="21">
        <f>SUM(BF354:BF356)</f>
        <v>125</v>
      </c>
      <c r="BG352" s="21">
        <f>SUM(BG354:BG356)</f>
        <v>4</v>
      </c>
      <c r="BH352" s="21">
        <f>SUM(BH354:BH356)</f>
        <v>4</v>
      </c>
    </row>
    <row r="353" spans="10:64" ht="11.25" customHeight="1" hidden="1">
      <c r="J353" s="11"/>
      <c r="K353" s="54"/>
      <c r="L353" s="54"/>
      <c r="N353" s="55" t="s">
        <v>25</v>
      </c>
      <c r="O353" s="54"/>
      <c r="P353" s="54"/>
      <c r="Q353" s="38"/>
      <c r="R353" s="38"/>
      <c r="S353" s="39"/>
      <c r="T353" s="56"/>
      <c r="U353" s="57" t="str">
        <f>IF(N353&lt;&gt;"",CONCATENATE(VLOOKUP(N353,'[1]zawodnicy'!$A:$E,1,FALSE)," ",VLOOKUP(N353,'[1]zawodnicy'!$A:$E,2,FALSE)," ",VLOOKUP(N353,'[1]zawodnicy'!$A:$E,3,FALSE)," - ",VLOOKUP(N353,'[1]zawodnicy'!$A:$E,4,FALSE)),"")</f>
        <v>K3437 Kornelia KOWALCZYK - UKS Kometa Sianów</v>
      </c>
      <c r="V353" s="58"/>
      <c r="W353" s="59"/>
      <c r="X353" s="44"/>
      <c r="Y353" s="60">
        <f>IF(SUM(AS356:AT356)=0,"",AS356&amp;":"&amp;AT356)</f>
      </c>
      <c r="Z353" s="104">
        <f>IF(SUM(AS354:AT354)=0,"",AS354&amp;":"&amp;AT354)</f>
      </c>
      <c r="AA353" s="142"/>
      <c r="AB353" s="143"/>
      <c r="AC353" s="143"/>
      <c r="AD353" s="144"/>
      <c r="AE353" s="2"/>
      <c r="AF353" s="13"/>
      <c r="AG353" s="13"/>
      <c r="AH353" s="15"/>
      <c r="AI353" s="145" t="s">
        <v>13</v>
      </c>
      <c r="AJ353" s="146"/>
      <c r="AK353" s="65" t="s">
        <v>14</v>
      </c>
      <c r="AL353" s="146"/>
      <c r="AM353" s="65" t="s">
        <v>15</v>
      </c>
      <c r="AN353" s="147"/>
      <c r="AO353" s="145" t="s">
        <v>13</v>
      </c>
      <c r="AP353" s="146"/>
      <c r="AQ353" s="65" t="s">
        <v>14</v>
      </c>
      <c r="AR353" s="146"/>
      <c r="AS353" s="65" t="s">
        <v>15</v>
      </c>
      <c r="AT353" s="146"/>
      <c r="AU353" s="13"/>
      <c r="AV353" s="13"/>
      <c r="AW353" s="145">
        <v>1</v>
      </c>
      <c r="AX353" s="146"/>
      <c r="AY353" s="65">
        <v>2</v>
      </c>
      <c r="AZ353" s="146"/>
      <c r="BA353" s="65">
        <v>3</v>
      </c>
      <c r="BB353" s="147"/>
      <c r="BE353" s="145" t="s">
        <v>4</v>
      </c>
      <c r="BF353" s="147"/>
      <c r="BG353" s="145" t="s">
        <v>5</v>
      </c>
      <c r="BH353" s="147"/>
      <c r="BI353" s="145" t="s">
        <v>6</v>
      </c>
      <c r="BJ353" s="147"/>
      <c r="BK353" s="66" t="s">
        <v>7</v>
      </c>
      <c r="BL353" s="22">
        <f>SUM(BL354:BL356)</f>
        <v>0</v>
      </c>
    </row>
    <row r="354" spans="1:64" ht="11.25" customHeight="1" hidden="1">
      <c r="A354" s="21">
        <f>S354</f>
        <v>53</v>
      </c>
      <c r="B354" s="2" t="str">
        <f>IF(N352="","",N352)</f>
        <v>J3436</v>
      </c>
      <c r="C354" s="2" t="str">
        <f>IF(N353="","",N353)</f>
        <v>K3437</v>
      </c>
      <c r="D354" s="2" t="str">
        <f>IF(N358="","",N358)</f>
        <v>S4544</v>
      </c>
      <c r="E354" s="2" t="str">
        <f>IF(N359="","",N359)</f>
        <v>B5199</v>
      </c>
      <c r="I354" s="2" t="str">
        <f>"2"&amp;O350&amp;N351</f>
        <v>21mieszana juniorów</v>
      </c>
      <c r="J354" s="11" t="str">
        <f>IF(AD354="","",IF(AD351=2,N352,IF(AD354=2,N355,IF(AD357=2,N358,""))))</f>
        <v>R3535</v>
      </c>
      <c r="K354" s="11" t="str">
        <f>IF(AD354="","",IF(AD351=2,N353,IF(AD354=2,N356,IF(AD357=2,N359,""))))</f>
        <v>R3741</v>
      </c>
      <c r="M354" s="67" t="str">
        <f>N351</f>
        <v>mieszana juniorów</v>
      </c>
      <c r="O354" s="54"/>
      <c r="P354" s="54"/>
      <c r="Q354" s="68">
        <f>IF(AU354&gt;0,"",IF(A354=0,"",IF(VLOOKUP(A354,'[1]plan gier'!A:S,19,FALSE)="","",VLOOKUP(A354,'[1]plan gier'!A:S,19,FALSE))))</f>
      </c>
      <c r="R354" s="69" t="s">
        <v>16</v>
      </c>
      <c r="S354" s="148">
        <v>53</v>
      </c>
      <c r="T354" s="71">
        <v>2</v>
      </c>
      <c r="U354" s="51" t="str">
        <f>IF(AND(N355&lt;&gt;"",N356&lt;&gt;""),CONCATENATE(VLOOKUP(N355,'[1]zawodnicy'!$A:$E,1,FALSE)," ",VLOOKUP(N355,'[1]zawodnicy'!$A:$E,2,FALSE)," ",VLOOKUP(N355,'[1]zawodnicy'!$A:$E,3,FALSE)," - ",VLOOKUP(N355,'[1]zawodnicy'!$A:$E,4,FALSE)),"")</f>
        <v>R3535 Nikodem RATKOWSKI - ZKB Maced Polanów</v>
      </c>
      <c r="V354" s="52"/>
      <c r="W354" s="53"/>
      <c r="X354" s="72">
        <f>IF(SUM(AO356:AP356)=0,"",AP356&amp;":"&amp;AO356)</f>
      </c>
      <c r="Y354" s="108"/>
      <c r="Z354" s="75" t="str">
        <f>IF(SUM(AO355:AP355)=0,"",AO355&amp;":"&amp;AP355)</f>
        <v>21:16</v>
      </c>
      <c r="AA354" s="149" t="str">
        <f>IF(SUM(AW355:AX355,BA355:BB355)=0,"",BE355&amp;":"&amp;BF355)</f>
        <v>42:28</v>
      </c>
      <c r="AB354" s="76" t="str">
        <f>IF(SUM(AW355:AX355,BA355:BB355)=0,"",BG355&amp;":"&amp;BH355)</f>
        <v>2:0</v>
      </c>
      <c r="AC354" s="76" t="str">
        <f>IF(SUM(AW355:AX355,BA355:BB355)=0,"",BI355&amp;":"&amp;BJ355)</f>
        <v>1:0</v>
      </c>
      <c r="AD354" s="77">
        <f>IF(SUM(BI354:BI356)&gt;0,BK355,"")</f>
        <v>2</v>
      </c>
      <c r="AE354" s="2"/>
      <c r="AF354" s="13"/>
      <c r="AG354" s="13"/>
      <c r="AH354" s="69" t="s">
        <v>16</v>
      </c>
      <c r="AI354" s="80">
        <f>IF(ISBLANK(S354),"",VLOOKUP(S354,'[1]plan gier'!$X:$AN,12,FALSE))</f>
        <v>21</v>
      </c>
      <c r="AJ354" s="81">
        <f>IF(ISBLANK(S354),"",VLOOKUP(S354,'[1]plan gier'!$X:$AN,13,FALSE))</f>
        <v>9</v>
      </c>
      <c r="AK354" s="81">
        <f>IF(ISBLANK(S354),"",VLOOKUP(S354,'[1]plan gier'!$X:$AN,14,FALSE))</f>
        <v>21</v>
      </c>
      <c r="AL354" s="81">
        <f>IF(ISBLANK(S354),"",VLOOKUP(S354,'[1]plan gier'!$X:$AN,15,FALSE))</f>
        <v>4</v>
      </c>
      <c r="AM354" s="81">
        <f>IF(ISBLANK(S354),"",VLOOKUP(S354,'[1]plan gier'!$X:$AN,16,FALSE))</f>
        <v>0</v>
      </c>
      <c r="AN354" s="81">
        <f>IF(ISBLANK(S354),"",VLOOKUP(S354,'[1]plan gier'!$X:$AN,17,FALSE))</f>
        <v>0</v>
      </c>
      <c r="AO354" s="150">
        <f aca="true" t="shared" si="44" ref="AO354:AT356">IF(AI354="",0,AI354)</f>
        <v>21</v>
      </c>
      <c r="AP354" s="79">
        <f t="shared" si="44"/>
        <v>9</v>
      </c>
      <c r="AQ354" s="151">
        <f t="shared" si="44"/>
        <v>21</v>
      </c>
      <c r="AR354" s="79">
        <f t="shared" si="44"/>
        <v>4</v>
      </c>
      <c r="AS354" s="151">
        <f t="shared" si="44"/>
        <v>0</v>
      </c>
      <c r="AT354" s="79">
        <f t="shared" si="44"/>
        <v>0</v>
      </c>
      <c r="AU354" s="152">
        <f>SUM(AO354:AT354)</f>
        <v>55</v>
      </c>
      <c r="AV354" s="14">
        <v>1</v>
      </c>
      <c r="AW354" s="153"/>
      <c r="AX354" s="154"/>
      <c r="AY354" s="81">
        <f>IF(AI356&gt;AJ356,1,0)+IF(AK356&gt;AL356,1,0)+IF(AM356&gt;AN356,1,0)</f>
        <v>0</v>
      </c>
      <c r="AZ354" s="81">
        <f>AW355</f>
        <v>0</v>
      </c>
      <c r="BA354" s="81">
        <f>IF(AI354&gt;AJ354,1,0)+IF(AK354&gt;AL354,1,0)+IF(AM354&gt;AN354,1,0)</f>
        <v>2</v>
      </c>
      <c r="BB354" s="82">
        <f>AW356</f>
        <v>0</v>
      </c>
      <c r="BE354" s="80">
        <f>AO354+AQ354+AS354+AO356+AQ356+AS356</f>
        <v>42</v>
      </c>
      <c r="BF354" s="82">
        <f>AP354+AR354+AT354+AP356+AR356+AT356</f>
        <v>13</v>
      </c>
      <c r="BG354" s="80">
        <f>AY354+BA354</f>
        <v>2</v>
      </c>
      <c r="BH354" s="82">
        <f>AZ354+BB354</f>
        <v>0</v>
      </c>
      <c r="BI354" s="80">
        <f>IF(AY354&gt;AZ354,1,0)+IF(BA354&gt;BB354,1,0)</f>
        <v>1</v>
      </c>
      <c r="BJ354" s="87">
        <f>IF(AZ354&gt;AY354,1,0)+IF(BB354&gt;BA354,1,0)</f>
        <v>0</v>
      </c>
      <c r="BK354" s="155">
        <f>IF(BI354+BJ354=0,"",IF(BL354=MAX(BL354:BL356),1,IF(BL354=MIN(BL354:BL356),3,2)))</f>
        <v>1</v>
      </c>
      <c r="BL354" s="22">
        <f>IF(BI354+BJ354&lt;&gt;0,BI354-BJ354+(BG354-BH354)/100+(BE354-BF354)/10000,-2)</f>
        <v>1.0229</v>
      </c>
    </row>
    <row r="355" spans="1:64" ht="11.25" customHeight="1" hidden="1">
      <c r="A355" s="21">
        <f>S355</f>
        <v>84</v>
      </c>
      <c r="B355" s="2" t="str">
        <f>IF(N355="","",N355)</f>
        <v>R3535</v>
      </c>
      <c r="C355" s="2" t="str">
        <f>IF(N356="","",N356)</f>
        <v>R3741</v>
      </c>
      <c r="D355" s="2" t="str">
        <f>IF(N358="","",N358)</f>
        <v>S4544</v>
      </c>
      <c r="E355" s="2" t="str">
        <f>IF(N359="","",N359)</f>
        <v>B5199</v>
      </c>
      <c r="J355" s="11"/>
      <c r="K355" s="21"/>
      <c r="M355" s="67" t="str">
        <f>N351</f>
        <v>mieszana juniorów</v>
      </c>
      <c r="N355" s="49" t="s">
        <v>92</v>
      </c>
      <c r="O355" s="50">
        <f>IF(O350&gt;0,(O350&amp;2)*1,"")</f>
        <v>12</v>
      </c>
      <c r="Q355" s="68">
        <f>IF(AU355&gt;0,"",IF(A355=0,"",IF(VLOOKUP(A355,'[1]plan gier'!A:S,19,FALSE)="","",VLOOKUP(A355,'[1]plan gier'!A:S,19,FALSE))))</f>
      </c>
      <c r="R355" s="69" t="s">
        <v>20</v>
      </c>
      <c r="S355" s="148">
        <v>84</v>
      </c>
      <c r="T355" s="40"/>
      <c r="U355" s="51">
        <f>IF(AND(N355&lt;&gt;"",N356=""),CONCATENATE(VLOOKUP(N355,'[1]zawodnicy'!$A:$E,1,FALSE)," ",VLOOKUP(N355,'[1]zawodnicy'!$A:$E,2,FALSE)," ",VLOOKUP(N355,'[1]zawodnicy'!$A:$E,3,FALSE)," - ",VLOOKUP(N355,'[1]zawodnicy'!$A:$E,4,FALSE)),"")</f>
      </c>
      <c r="V355" s="52"/>
      <c r="W355" s="53"/>
      <c r="X355" s="92">
        <f>IF(SUM(AQ356:AR356)=0,"",AR356&amp;":"&amp;AQ356)</f>
      </c>
      <c r="Y355" s="118"/>
      <c r="Z355" s="94" t="str">
        <f>IF(SUM(AQ355:AR355)=0,"",AQ355&amp;":"&amp;AR355)</f>
        <v>21:12</v>
      </c>
      <c r="AA355" s="141"/>
      <c r="AB355" s="47"/>
      <c r="AC355" s="47"/>
      <c r="AD355" s="48"/>
      <c r="AE355" s="2"/>
      <c r="AF355" s="13"/>
      <c r="AG355" s="13"/>
      <c r="AH355" s="69" t="s">
        <v>20</v>
      </c>
      <c r="AI355" s="95">
        <f>IF(ISBLANK(S355),"",VLOOKUP(S355,'[1]plan gier'!$X:$AN,12,FALSE))</f>
        <v>21</v>
      </c>
      <c r="AJ355" s="96">
        <f>IF(ISBLANK(S355),"",VLOOKUP(S355,'[1]plan gier'!$X:$AN,13,FALSE))</f>
        <v>16</v>
      </c>
      <c r="AK355" s="96">
        <f>IF(ISBLANK(S355),"",VLOOKUP(S355,'[1]plan gier'!$X:$AN,14,FALSE))</f>
        <v>21</v>
      </c>
      <c r="AL355" s="96">
        <f>IF(ISBLANK(S355),"",VLOOKUP(S355,'[1]plan gier'!$X:$AN,15,FALSE))</f>
        <v>12</v>
      </c>
      <c r="AM355" s="96">
        <f>IF(ISBLANK(S355),"",VLOOKUP(S355,'[1]plan gier'!$X:$AN,16,FALSE))</f>
        <v>0</v>
      </c>
      <c r="AN355" s="96">
        <f>IF(ISBLANK(S355),"",VLOOKUP(S355,'[1]plan gier'!$X:$AN,17,FALSE))</f>
        <v>0</v>
      </c>
      <c r="AO355" s="156">
        <f t="shared" si="44"/>
        <v>21</v>
      </c>
      <c r="AP355" s="96">
        <f t="shared" si="44"/>
        <v>16</v>
      </c>
      <c r="AQ355" s="157">
        <f t="shared" si="44"/>
        <v>21</v>
      </c>
      <c r="AR355" s="96">
        <f t="shared" si="44"/>
        <v>12</v>
      </c>
      <c r="AS355" s="157">
        <f t="shared" si="44"/>
        <v>0</v>
      </c>
      <c r="AT355" s="96">
        <f t="shared" si="44"/>
        <v>0</v>
      </c>
      <c r="AU355" s="152">
        <f>SUM(AO355:AT355)</f>
        <v>70</v>
      </c>
      <c r="AV355" s="14">
        <v>2</v>
      </c>
      <c r="AW355" s="95">
        <f>IF(AI356&lt;AJ356,1,0)+IF(AK356&lt;AL356,1,0)+IF(AM356&lt;AN356,1,0)</f>
        <v>0</v>
      </c>
      <c r="AX355" s="96">
        <f>AY354</f>
        <v>0</v>
      </c>
      <c r="AY355" s="158"/>
      <c r="AZ355" s="159"/>
      <c r="BA355" s="96">
        <f>IF(AI355&gt;AJ355,1,0)+IF(AK355&gt;AL355,1,0)+IF(AM355&gt;AN355,1,0)</f>
        <v>2</v>
      </c>
      <c r="BB355" s="97">
        <f>AY356</f>
        <v>0</v>
      </c>
      <c r="BE355" s="95">
        <f>AO355+AQ355+AS355+AP356+AR356+AT356</f>
        <v>42</v>
      </c>
      <c r="BF355" s="97">
        <f>AP355+AR355+AT355+AO356+AQ356+AS356</f>
        <v>28</v>
      </c>
      <c r="BG355" s="95">
        <f>AW355+BA355</f>
        <v>2</v>
      </c>
      <c r="BH355" s="97">
        <f>AX355+BB355</f>
        <v>0</v>
      </c>
      <c r="BI355" s="95">
        <f>IF(AW355&gt;AX355,1,0)+IF(BA355&gt;BB355,1,0)</f>
        <v>1</v>
      </c>
      <c r="BJ355" s="101">
        <f>IF(AX355&gt;AW355,1,0)+IF(BB355&gt;BA355,1,0)</f>
        <v>0</v>
      </c>
      <c r="BK355" s="102">
        <f>IF(BI355+BJ355=0,"",IF(BL355=MAX(BL354:BL356),1,IF(BL355=MIN(BL354:BL356),3,2)))</f>
        <v>2</v>
      </c>
      <c r="BL355" s="22">
        <f>IF(BI355+BJ355&lt;&gt;0,BI355-BJ355+(BG355-BH355)/100+(BE355-BF355)/10000,-2)</f>
        <v>1.0214</v>
      </c>
    </row>
    <row r="356" spans="1:64" ht="11.25" customHeight="1" hidden="1">
      <c r="A356" s="21">
        <f>S356</f>
        <v>103</v>
      </c>
      <c r="B356" s="2" t="str">
        <f>IF(N352="","",N352)</f>
        <v>J3436</v>
      </c>
      <c r="C356" s="2" t="str">
        <f>IF(N353="","",N353)</f>
        <v>K3437</v>
      </c>
      <c r="D356" s="2" t="str">
        <f>IF(N355="","",N355)</f>
        <v>R3535</v>
      </c>
      <c r="E356" s="2" t="str">
        <f>IF(N356="","",N356)</f>
        <v>R3741</v>
      </c>
      <c r="I356" s="2" t="str">
        <f>"3"&amp;O350&amp;N351</f>
        <v>31mieszana juniorów</v>
      </c>
      <c r="J356" s="11" t="str">
        <f>IF(AD357="","",IF(AD351=3,N352,IF(AD354=3,N355,IF(AD357=3,N358,""))))</f>
        <v>S4544</v>
      </c>
      <c r="K356" s="11" t="str">
        <f>IF(AD357="","",IF(AD351=3,N353,IF(AD354=3,N356,IF(AD357=3,N359,""))))</f>
        <v>B5199</v>
      </c>
      <c r="M356" s="67" t="str">
        <f>N351</f>
        <v>mieszana juniorów</v>
      </c>
      <c r="N356" s="55" t="s">
        <v>26</v>
      </c>
      <c r="O356" s="54"/>
      <c r="P356" s="54"/>
      <c r="Q356" s="68" t="str">
        <f>IF(AU356&gt;0,"",IF(A356=0,"",IF(VLOOKUP(A356,'[1]plan gier'!A:S,19,FALSE)="","",VLOOKUP(A356,'[1]plan gier'!A:S,19,FALSE))))</f>
        <v>godz. 20:00</v>
      </c>
      <c r="R356" s="160" t="s">
        <v>23</v>
      </c>
      <c r="S356" s="148">
        <v>103</v>
      </c>
      <c r="T356" s="56"/>
      <c r="U356" s="57" t="str">
        <f>IF(N356&lt;&gt;"",CONCATENATE(VLOOKUP(N356,'[1]zawodnicy'!$A:$E,1,FALSE)," ",VLOOKUP(N356,'[1]zawodnicy'!$A:$E,2,FALSE)," ",VLOOKUP(N356,'[1]zawodnicy'!$A:$E,3,FALSE)," - ",VLOOKUP(N356,'[1]zawodnicy'!$A:$E,4,FALSE)),"")</f>
        <v>R3741 Paula ROMAN - UKSOSIR Badminton Sławno</v>
      </c>
      <c r="V356" s="58"/>
      <c r="W356" s="59"/>
      <c r="X356" s="103">
        <f>IF(SUM(AS356:AT356)=0,"",AT356&amp;":"&amp;AS356)</f>
      </c>
      <c r="Y356" s="118"/>
      <c r="Z356" s="104">
        <f>IF(SUM(AS355:AT355)=0,"",AS355&amp;":"&amp;AT355)</f>
      </c>
      <c r="AA356" s="142"/>
      <c r="AB356" s="143"/>
      <c r="AC356" s="143"/>
      <c r="AD356" s="144"/>
      <c r="AE356" s="2"/>
      <c r="AF356" s="13"/>
      <c r="AG356" s="13"/>
      <c r="AH356" s="160" t="s">
        <v>23</v>
      </c>
      <c r="AI356" s="114">
        <f>IF(ISBLANK(S356),"",VLOOKUP(S356,'[1]plan gier'!$X:$AN,12,FALSE))</f>
        <v>0</v>
      </c>
      <c r="AJ356" s="111">
        <f>IF(ISBLANK(S356),"",VLOOKUP(S356,'[1]plan gier'!$X:$AN,13,FALSE))</f>
        <v>0</v>
      </c>
      <c r="AK356" s="111">
        <f>IF(ISBLANK(S356),"",VLOOKUP(S356,'[1]plan gier'!$X:$AN,14,FALSE))</f>
        <v>0</v>
      </c>
      <c r="AL356" s="111">
        <f>IF(ISBLANK(S356),"",VLOOKUP(S356,'[1]plan gier'!$X:$AN,15,FALSE))</f>
        <v>0</v>
      </c>
      <c r="AM356" s="111">
        <f>IF(ISBLANK(S356),"",VLOOKUP(S356,'[1]plan gier'!$X:$AN,16,FALSE))</f>
        <v>0</v>
      </c>
      <c r="AN356" s="111">
        <f>IF(ISBLANK(S356),"",VLOOKUP(S356,'[1]plan gier'!$X:$AN,17,FALSE))</f>
        <v>0</v>
      </c>
      <c r="AO356" s="161">
        <f t="shared" si="44"/>
        <v>0</v>
      </c>
      <c r="AP356" s="111">
        <f t="shared" si="44"/>
        <v>0</v>
      </c>
      <c r="AQ356" s="162">
        <f t="shared" si="44"/>
        <v>0</v>
      </c>
      <c r="AR356" s="111">
        <f t="shared" si="44"/>
        <v>0</v>
      </c>
      <c r="AS356" s="162">
        <f t="shared" si="44"/>
        <v>0</v>
      </c>
      <c r="AT356" s="111">
        <f t="shared" si="44"/>
        <v>0</v>
      </c>
      <c r="AU356" s="152">
        <f>SUM(AO356:AT356)</f>
        <v>0</v>
      </c>
      <c r="AV356" s="14">
        <v>3</v>
      </c>
      <c r="AW356" s="114">
        <f>IF(AI354&lt;AJ354,1,0)+IF(AK354&lt;AL354,1,0)+IF(AM354&lt;AN354,1,0)</f>
        <v>0</v>
      </c>
      <c r="AX356" s="111">
        <f>BA354</f>
        <v>2</v>
      </c>
      <c r="AY356" s="111">
        <f>IF(AI355&lt;AJ355,1,0)+IF(AK355&lt;AL355,1,0)+IF(AM355&lt;AN355,1,0)</f>
        <v>0</v>
      </c>
      <c r="AZ356" s="111">
        <f>BA355</f>
        <v>2</v>
      </c>
      <c r="BA356" s="163"/>
      <c r="BB356" s="164"/>
      <c r="BE356" s="114">
        <f>AP354+AR354+AT354+AP355+AR355+AT355</f>
        <v>41</v>
      </c>
      <c r="BF356" s="116">
        <f>AO354+AQ354+AS354+AO355+AQ355+AS355</f>
        <v>84</v>
      </c>
      <c r="BG356" s="114">
        <f>AW356+AY356</f>
        <v>0</v>
      </c>
      <c r="BH356" s="116">
        <f>AX356+AZ356</f>
        <v>4</v>
      </c>
      <c r="BI356" s="114">
        <f>IF(AW356&gt;AX356,1,0)+IF(AY356&gt;AZ356,1,0)</f>
        <v>0</v>
      </c>
      <c r="BJ356" s="115">
        <f>IF(AX356&gt;AW356,1,0)+IF(AZ356&gt;AY356,1,0)</f>
        <v>2</v>
      </c>
      <c r="BK356" s="117">
        <f>IF(BI356+BJ356=0,"",IF(BL356=MAX(BL354:BL356),1,IF(BL356=MIN(BL354:BL356),3,2)))</f>
        <v>3</v>
      </c>
      <c r="BL356" s="22">
        <f>IF(BI356+BJ356&lt;&gt;0,BI356-BJ356+(BG356-BH356)/100+(BE356-BF356)/10000,-2)</f>
        <v>-2.0443000000000002</v>
      </c>
    </row>
    <row r="357" spans="1:60" ht="11.25" customHeight="1" hidden="1">
      <c r="A357" s="2"/>
      <c r="J357" s="54"/>
      <c r="K357" s="54"/>
      <c r="L357" s="54"/>
      <c r="O357" s="54"/>
      <c r="P357" s="54"/>
      <c r="Q357" s="2"/>
      <c r="R357" s="2"/>
      <c r="S357" s="2"/>
      <c r="T357" s="71">
        <v>3</v>
      </c>
      <c r="U357" s="51" t="str">
        <f>IF(AND(N358&lt;&gt;"",N359&lt;&gt;""),CONCATENATE(VLOOKUP(N358,'[1]zawodnicy'!$A:$E,1,FALSE)," ",VLOOKUP(N358,'[1]zawodnicy'!$A:$E,2,FALSE)," ",VLOOKUP(N358,'[1]zawodnicy'!$A:$E,3,FALSE)," - ",VLOOKUP(N358,'[1]zawodnicy'!$A:$E,4,FALSE)),"")</f>
        <v>S4544 Paweł SZWEDA - MKB Lednik Miastko</v>
      </c>
      <c r="V357" s="52"/>
      <c r="W357" s="53"/>
      <c r="X357" s="72" t="str">
        <f>IF(SUM(AO354:AP354)=0,"",AP354&amp;":"&amp;AO354)</f>
        <v>9:21</v>
      </c>
      <c r="Y357" s="74" t="str">
        <f>IF(SUM(AO355:AP355)=0,"",AP355&amp;":"&amp;AO355)</f>
        <v>16:21</v>
      </c>
      <c r="Z357" s="165"/>
      <c r="AA357" s="149" t="str">
        <f>IF(SUM(AW356:AZ356)=0,"",BE356&amp;":"&amp;BF356)</f>
        <v>41:84</v>
      </c>
      <c r="AB357" s="76" t="str">
        <f>IF(SUM(AW356:AZ356)=0,"",BG356&amp;":"&amp;BH356)</f>
        <v>0:4</v>
      </c>
      <c r="AC357" s="76" t="str">
        <f>IF(SUM(AW356:AZ356)=0,"",BI356&amp;":"&amp;BJ356)</f>
        <v>0:2</v>
      </c>
      <c r="AD357" s="77">
        <f>IF(SUM(BI354:BI356)&gt;0,BK356,"")</f>
        <v>3</v>
      </c>
      <c r="AE357" s="2"/>
      <c r="AF357" s="13"/>
      <c r="AG357" s="13"/>
      <c r="BE357" s="21">
        <f>SUM(BE354:BE356)</f>
        <v>125</v>
      </c>
      <c r="BF357" s="21">
        <f>SUM(BF354:BF356)</f>
        <v>125</v>
      </c>
      <c r="BG357" s="21">
        <f>SUM(BG354:BG356)</f>
        <v>4</v>
      </c>
      <c r="BH357" s="21">
        <f>SUM(BH354:BH356)</f>
        <v>4</v>
      </c>
    </row>
    <row r="358" spans="1:64" ht="11.25" customHeight="1" hidden="1">
      <c r="A358" s="21"/>
      <c r="J358" s="21"/>
      <c r="K358" s="21"/>
      <c r="L358" s="21"/>
      <c r="N358" s="49" t="s">
        <v>60</v>
      </c>
      <c r="O358" s="50">
        <f>IF(O350&gt;0,(O350&amp;3)*1,"")</f>
        <v>13</v>
      </c>
      <c r="Q358" s="120"/>
      <c r="R358" s="120"/>
      <c r="S358" s="120"/>
      <c r="T358" s="40"/>
      <c r="U358" s="51">
        <f>IF(AND(N358&lt;&gt;"",N359=""),CONCATENATE(VLOOKUP(N358,'[1]zawodnicy'!$A:$E,1,FALSE)," ",VLOOKUP(N358,'[1]zawodnicy'!$A:$E,2,FALSE)," ",VLOOKUP(N358,'[1]zawodnicy'!$A:$E,3,FALSE)," - ",VLOOKUP(N358,'[1]zawodnicy'!$A:$E,4,FALSE)),"")</f>
      </c>
      <c r="V358" s="52"/>
      <c r="W358" s="53"/>
      <c r="X358" s="92" t="str">
        <f>IF(SUM(AQ354:AR354)=0,"",AR354&amp;":"&amp;AQ354)</f>
        <v>4:21</v>
      </c>
      <c r="Y358" s="45" t="str">
        <f>IF(SUM(AQ355:AR355)=0,"",AR355&amp;":"&amp;AQ355)</f>
        <v>12:21</v>
      </c>
      <c r="Z358" s="166"/>
      <c r="AA358" s="141"/>
      <c r="AB358" s="47"/>
      <c r="AC358" s="47"/>
      <c r="AD358" s="48"/>
      <c r="AE358" s="2"/>
      <c r="AF358" s="13"/>
      <c r="AG358" s="13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1.25" customHeight="1" hidden="1">
      <c r="A359" s="2"/>
      <c r="J359" s="54"/>
      <c r="K359" s="54"/>
      <c r="L359" s="54"/>
      <c r="N359" s="55" t="s">
        <v>101</v>
      </c>
      <c r="O359" s="54"/>
      <c r="P359" s="54"/>
      <c r="Q359" s="2"/>
      <c r="R359" s="2"/>
      <c r="S359" s="2"/>
      <c r="T359" s="122"/>
      <c r="U359" s="123" t="str">
        <f>IF(N359&lt;&gt;"",CONCATENATE(VLOOKUP(N359,'[1]zawodnicy'!$A:$E,1,FALSE)," ",VLOOKUP(N359,'[1]zawodnicy'!$A:$E,2,FALSE)," ",VLOOKUP(N359,'[1]zawodnicy'!$A:$E,3,FALSE)," - ",VLOOKUP(N359,'[1]zawodnicy'!$A:$E,4,FALSE)),"")</f>
        <v>B5199 Olivia BATKO - MKB Lednik Miastko</v>
      </c>
      <c r="V359" s="124"/>
      <c r="W359" s="125"/>
      <c r="X359" s="126">
        <f>IF(SUM(AS354:AT354)=0,"",AT354&amp;":"&amp;AS354)</f>
      </c>
      <c r="Y359" s="127">
        <f>IF(SUM(AS355:AT355)=0,"",AT355&amp;":"&amp;AS355)</f>
      </c>
      <c r="Z359" s="128"/>
      <c r="AA359" s="167"/>
      <c r="AB359" s="129"/>
      <c r="AC359" s="129"/>
      <c r="AD359" s="130"/>
      <c r="AE359" s="11"/>
      <c r="AF359" s="13"/>
      <c r="AG359" s="13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ht="11.25" customHeight="1" hidden="1"/>
    <row r="361" ht="11.25" customHeight="1" hidden="1"/>
    <row r="362" spans="13:32" ht="11.25" customHeight="1" hidden="1">
      <c r="M362" s="17"/>
      <c r="N362" s="18" t="s">
        <v>102</v>
      </c>
      <c r="R362" s="19"/>
      <c r="S362" s="19"/>
      <c r="T362" s="20" t="str">
        <f>"Gra "&amp;N362</f>
        <v>Gra mieszana młodzików</v>
      </c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19"/>
      <c r="AF362" s="19"/>
    </row>
    <row r="363" spans="14:33" ht="11.25" customHeight="1" hidden="1">
      <c r="N363" s="12"/>
      <c r="O363" s="24">
        <v>1</v>
      </c>
      <c r="Q363" s="20" t="str">
        <f>"Grupa "&amp;O363&amp;"."</f>
        <v>Grupa 1.</v>
      </c>
      <c r="R363" s="20"/>
      <c r="S363" s="20"/>
      <c r="T363" s="25" t="s">
        <v>2</v>
      </c>
      <c r="U363" s="26" t="s">
        <v>3</v>
      </c>
      <c r="V363" s="27"/>
      <c r="W363" s="28"/>
      <c r="X363" s="25">
        <v>1</v>
      </c>
      <c r="Y363" s="30">
        <v>2</v>
      </c>
      <c r="Z363" s="131">
        <v>3</v>
      </c>
      <c r="AA363" s="132" t="s">
        <v>4</v>
      </c>
      <c r="AB363" s="34" t="s">
        <v>5</v>
      </c>
      <c r="AC363" s="34" t="s">
        <v>6</v>
      </c>
      <c r="AD363" s="133" t="s">
        <v>7</v>
      </c>
      <c r="AE363" s="2"/>
      <c r="AF363" s="13"/>
      <c r="AG363" s="13"/>
    </row>
    <row r="364" spans="10:46" ht="11.25" customHeight="1" hidden="1">
      <c r="J364" s="54"/>
      <c r="K364" s="54"/>
      <c r="L364" s="54"/>
      <c r="N364" s="37" t="s">
        <v>102</v>
      </c>
      <c r="Q364" s="38" t="s">
        <v>10</v>
      </c>
      <c r="R364" s="38"/>
      <c r="S364" s="39" t="s">
        <v>11</v>
      </c>
      <c r="T364" s="134">
        <v>1</v>
      </c>
      <c r="U364" s="41" t="str">
        <f>IF(AND(N365&lt;&gt;"",N366&lt;&gt;""),CONCATENATE(VLOOKUP(N365,'[1]zawodnicy'!$A:$E,1,FALSE)," ",VLOOKUP(N365,'[1]zawodnicy'!$A:$E,2,FALSE)," ",VLOOKUP(N365,'[1]zawodnicy'!$A:$E,3,FALSE)," - ",VLOOKUP(N365,'[1]zawodnicy'!$A:$E,4,FALSE)),"")</f>
        <v>P5506 Filip PRENDECKI - ZKB Maced Polanów</v>
      </c>
      <c r="V364" s="42"/>
      <c r="W364" s="43"/>
      <c r="X364" s="135"/>
      <c r="Y364" s="136" t="str">
        <f>IF(SUM(AO369:AP369)=0,"",AO369&amp;":"&amp;AP369)</f>
        <v>8:21</v>
      </c>
      <c r="Z364" s="137" t="str">
        <f>IF(SUM(AO367:AP367)=0,"",AO367&amp;":"&amp;AP367)</f>
        <v>12:21</v>
      </c>
      <c r="AA364" s="138" t="str">
        <f>IF(SUM(AY367:BB367)=0,"",BE367&amp;":"&amp;BF367)</f>
        <v>47:84</v>
      </c>
      <c r="AB364" s="139" t="str">
        <f>IF(SUM(AY367:BB367)=0,"",BG367&amp;":"&amp;BH367)</f>
        <v>0:4</v>
      </c>
      <c r="AC364" s="139" t="str">
        <f>IF(SUM(AY367:BB367)=0,"",BI367&amp;":"&amp;BJ367)</f>
        <v>0:2</v>
      </c>
      <c r="AD364" s="140">
        <f>IF(SUM(BI367:BI369)&gt;0,BK367,"")</f>
        <v>3</v>
      </c>
      <c r="AE364" s="2"/>
      <c r="AF364" s="13"/>
      <c r="AG364" s="13"/>
      <c r="AH364" s="15"/>
      <c r="AI364" s="36" t="s">
        <v>8</v>
      </c>
      <c r="AJ364" s="36"/>
      <c r="AK364" s="36"/>
      <c r="AL364" s="36"/>
      <c r="AM364" s="36"/>
      <c r="AN364" s="36"/>
      <c r="AO364" s="36" t="s">
        <v>9</v>
      </c>
      <c r="AP364" s="36"/>
      <c r="AQ364" s="36"/>
      <c r="AR364" s="36"/>
      <c r="AS364" s="36"/>
      <c r="AT364" s="36"/>
    </row>
    <row r="365" spans="9:60" ht="11.25" customHeight="1" hidden="1">
      <c r="I365" s="2" t="str">
        <f>"1"&amp;O363&amp;N364</f>
        <v>11mieszana młodzików</v>
      </c>
      <c r="J365" s="11" t="str">
        <f>IF(AD364="","",IF(AD364=1,N365,IF(AD367=1,N368,IF(AD370=1,N371,""))))</f>
        <v>C4264</v>
      </c>
      <c r="K365" s="11" t="str">
        <f>IF(AD364="","",IF(AD364=1,N366,IF(AD367=1,N369,IF(AD370=1,N372,""))))</f>
        <v>T4548</v>
      </c>
      <c r="L365" s="11"/>
      <c r="N365" s="49" t="s">
        <v>74</v>
      </c>
      <c r="O365" s="50">
        <f>IF(O363&gt;0,(O363&amp;1)*1,"")</f>
        <v>11</v>
      </c>
      <c r="Q365" s="38"/>
      <c r="R365" s="38"/>
      <c r="S365" s="39"/>
      <c r="T365" s="40"/>
      <c r="U365" s="51">
        <f>IF(AND(N365&lt;&gt;"",N366=""),CONCATENATE(VLOOKUP(N365,'[1]zawodnicy'!$A:$E,1,FALSE)," ",VLOOKUP(N365,'[1]zawodnicy'!$A:$E,2,FALSE)," ",VLOOKUP(N365,'[1]zawodnicy'!$A:$E,3,FALSE)," - ",VLOOKUP(N365,'[1]zawodnicy'!$A:$E,4,FALSE)),"")</f>
      </c>
      <c r="V365" s="52"/>
      <c r="W365" s="53"/>
      <c r="X365" s="44"/>
      <c r="Y365" s="45" t="str">
        <f>IF(SUM(AQ369:AR369)=0,"",AQ369&amp;":"&amp;AR369)</f>
        <v>13:21</v>
      </c>
      <c r="Z365" s="94" t="str">
        <f>IF(SUM(AQ367:AR367)=0,"",AQ367&amp;":"&amp;AR367)</f>
        <v>14:21</v>
      </c>
      <c r="AA365" s="141"/>
      <c r="AB365" s="47"/>
      <c r="AC365" s="47"/>
      <c r="AD365" s="48"/>
      <c r="AE365" s="2"/>
      <c r="AF365" s="13"/>
      <c r="AG365" s="13"/>
      <c r="AH365" s="15"/>
      <c r="BE365" s="21">
        <f>SUM(BE367:BE369)</f>
        <v>211</v>
      </c>
      <c r="BF365" s="21">
        <f>SUM(BF367:BF369)</f>
        <v>211</v>
      </c>
      <c r="BG365" s="21">
        <f>SUM(BG367:BG369)</f>
        <v>6</v>
      </c>
      <c r="BH365" s="21">
        <f>SUM(BH367:BH369)</f>
        <v>6</v>
      </c>
    </row>
    <row r="366" spans="10:64" ht="11.25" customHeight="1" hidden="1">
      <c r="J366" s="11"/>
      <c r="K366" s="54"/>
      <c r="L366" s="54"/>
      <c r="N366" s="55" t="s">
        <v>31</v>
      </c>
      <c r="O366" s="54"/>
      <c r="P366" s="54"/>
      <c r="Q366" s="38"/>
      <c r="R366" s="38"/>
      <c r="S366" s="39"/>
      <c r="T366" s="56"/>
      <c r="U366" s="57" t="str">
        <f>IF(N366&lt;&gt;"",CONCATENATE(VLOOKUP(N366,'[1]zawodnicy'!$A:$E,1,FALSE)," ",VLOOKUP(N366,'[1]zawodnicy'!$A:$E,2,FALSE)," ",VLOOKUP(N366,'[1]zawodnicy'!$A:$E,3,FALSE)," - ",VLOOKUP(N366,'[1]zawodnicy'!$A:$E,4,FALSE)),"")</f>
        <v>P5507 Michalina PRENDECKA - ZKB Maced Polanów</v>
      </c>
      <c r="V366" s="58"/>
      <c r="W366" s="59"/>
      <c r="X366" s="44"/>
      <c r="Y366" s="60">
        <f>IF(SUM(AS369:AT369)=0,"",AS369&amp;":"&amp;AT369)</f>
      </c>
      <c r="Z366" s="104">
        <f>IF(SUM(AS367:AT367)=0,"",AS367&amp;":"&amp;AT367)</f>
      </c>
      <c r="AA366" s="142"/>
      <c r="AB366" s="143"/>
      <c r="AC366" s="143"/>
      <c r="AD366" s="144"/>
      <c r="AE366" s="2"/>
      <c r="AF366" s="13"/>
      <c r="AG366" s="13"/>
      <c r="AH366" s="15"/>
      <c r="AI366" s="145" t="s">
        <v>13</v>
      </c>
      <c r="AJ366" s="146"/>
      <c r="AK366" s="65" t="s">
        <v>14</v>
      </c>
      <c r="AL366" s="146"/>
      <c r="AM366" s="65" t="s">
        <v>15</v>
      </c>
      <c r="AN366" s="147"/>
      <c r="AO366" s="145" t="s">
        <v>13</v>
      </c>
      <c r="AP366" s="146"/>
      <c r="AQ366" s="65" t="s">
        <v>14</v>
      </c>
      <c r="AR366" s="146"/>
      <c r="AS366" s="65" t="s">
        <v>15</v>
      </c>
      <c r="AT366" s="146"/>
      <c r="AU366" s="13"/>
      <c r="AV366" s="13"/>
      <c r="AW366" s="145">
        <v>1</v>
      </c>
      <c r="AX366" s="146"/>
      <c r="AY366" s="65">
        <v>2</v>
      </c>
      <c r="AZ366" s="146"/>
      <c r="BA366" s="65">
        <v>3</v>
      </c>
      <c r="BB366" s="147"/>
      <c r="BE366" s="145" t="s">
        <v>4</v>
      </c>
      <c r="BF366" s="147"/>
      <c r="BG366" s="145" t="s">
        <v>5</v>
      </c>
      <c r="BH366" s="147"/>
      <c r="BI366" s="145" t="s">
        <v>6</v>
      </c>
      <c r="BJ366" s="147"/>
      <c r="BK366" s="66" t="s">
        <v>7</v>
      </c>
      <c r="BL366" s="22">
        <f>SUM(BL367:BL369)</f>
        <v>8.814563662307151E-17</v>
      </c>
    </row>
    <row r="367" spans="1:64" ht="11.25" customHeight="1" hidden="1">
      <c r="A367" s="21">
        <f>S367</f>
        <v>52</v>
      </c>
      <c r="B367" s="2" t="str">
        <f>IF(N365="","",N365)</f>
        <v>P5506</v>
      </c>
      <c r="C367" s="2" t="str">
        <f>IF(N366="","",N366)</f>
        <v>P5507</v>
      </c>
      <c r="D367" s="2" t="str">
        <f>IF(N371="","",N371)</f>
        <v>M4698</v>
      </c>
      <c r="E367" s="2" t="str">
        <f>IF(N372="","",N372)</f>
        <v>M4741</v>
      </c>
      <c r="I367" s="2" t="str">
        <f>"2"&amp;O363&amp;N364</f>
        <v>21mieszana młodzików</v>
      </c>
      <c r="J367" s="11" t="str">
        <f>IF(AD367="","",IF(AD364=2,N365,IF(AD367=2,N368,IF(AD370=2,N371,""))))</f>
        <v>M4698</v>
      </c>
      <c r="K367" s="11" t="str">
        <f>IF(AD367="","",IF(AD364=2,N366,IF(AD367=2,N369,IF(AD370=2,N372,""))))</f>
        <v>M4741</v>
      </c>
      <c r="M367" s="67" t="str">
        <f>N364</f>
        <v>mieszana młodzików</v>
      </c>
      <c r="O367" s="54"/>
      <c r="P367" s="54"/>
      <c r="Q367" s="68">
        <f>IF(AU367&gt;0,"",IF(A367=0,"",IF(VLOOKUP(A367,'[1]plan gier'!A:S,19,FALSE)="","",VLOOKUP(A367,'[1]plan gier'!A:S,19,FALSE))))</f>
      </c>
      <c r="R367" s="69" t="s">
        <v>16</v>
      </c>
      <c r="S367" s="148">
        <v>52</v>
      </c>
      <c r="T367" s="71">
        <v>2</v>
      </c>
      <c r="U367" s="51" t="str">
        <f>IF(AND(N368&lt;&gt;"",N369&lt;&gt;""),CONCATENATE(VLOOKUP(N368,'[1]zawodnicy'!$A:$E,1,FALSE)," ",VLOOKUP(N368,'[1]zawodnicy'!$A:$E,2,FALSE)," ",VLOOKUP(N368,'[1]zawodnicy'!$A:$E,3,FALSE)," - ",VLOOKUP(N368,'[1]zawodnicy'!$A:$E,4,FALSE)),"")</f>
        <v>C4264 Szymon CYBULSKI - MKB Lednik Miastko</v>
      </c>
      <c r="V367" s="52"/>
      <c r="W367" s="53"/>
      <c r="X367" s="72" t="str">
        <f>IF(SUM(AO369:AP369)=0,"",AP369&amp;":"&amp;AO369)</f>
        <v>21:8</v>
      </c>
      <c r="Y367" s="108"/>
      <c r="Z367" s="75" t="str">
        <f>IF(SUM(AO368:AP368)=0,"",AO368&amp;":"&amp;AP368)</f>
        <v>21:15</v>
      </c>
      <c r="AA367" s="149" t="str">
        <f>IF(SUM(AW368:AX368,BA368:BB368)=0,"",BE368&amp;":"&amp;BF368)</f>
        <v>86:57</v>
      </c>
      <c r="AB367" s="76" t="str">
        <f>IF(SUM(AW368:AX368,BA368:BB368)=0,"",BG368&amp;":"&amp;BH368)</f>
        <v>4:0</v>
      </c>
      <c r="AC367" s="76" t="str">
        <f>IF(SUM(AW368:AX368,BA368:BB368)=0,"",BI368&amp;":"&amp;BJ368)</f>
        <v>2:0</v>
      </c>
      <c r="AD367" s="77">
        <f>IF(SUM(BI367:BI369)&gt;0,BK368,"")</f>
        <v>1</v>
      </c>
      <c r="AE367" s="2"/>
      <c r="AF367" s="13"/>
      <c r="AG367" s="13"/>
      <c r="AH367" s="69" t="s">
        <v>16</v>
      </c>
      <c r="AI367" s="80">
        <f>IF(ISBLANK(S367),"",VLOOKUP(S367,'[1]plan gier'!$X:$AN,12,FALSE))</f>
        <v>12</v>
      </c>
      <c r="AJ367" s="81">
        <f>IF(ISBLANK(S367),"",VLOOKUP(S367,'[1]plan gier'!$X:$AN,13,FALSE))</f>
        <v>21</v>
      </c>
      <c r="AK367" s="81">
        <f>IF(ISBLANK(S367),"",VLOOKUP(S367,'[1]plan gier'!$X:$AN,14,FALSE))</f>
        <v>14</v>
      </c>
      <c r="AL367" s="81">
        <f>IF(ISBLANK(S367),"",VLOOKUP(S367,'[1]plan gier'!$X:$AN,15,FALSE))</f>
        <v>21</v>
      </c>
      <c r="AM367" s="81">
        <f>IF(ISBLANK(S367),"",VLOOKUP(S367,'[1]plan gier'!$X:$AN,16,FALSE))</f>
        <v>0</v>
      </c>
      <c r="AN367" s="81">
        <f>IF(ISBLANK(S367),"",VLOOKUP(S367,'[1]plan gier'!$X:$AN,17,FALSE))</f>
        <v>0</v>
      </c>
      <c r="AO367" s="150">
        <f aca="true" t="shared" si="45" ref="AO367:AT369">IF(AI367="",0,AI367)</f>
        <v>12</v>
      </c>
      <c r="AP367" s="79">
        <f t="shared" si="45"/>
        <v>21</v>
      </c>
      <c r="AQ367" s="151">
        <f t="shared" si="45"/>
        <v>14</v>
      </c>
      <c r="AR367" s="79">
        <f t="shared" si="45"/>
        <v>21</v>
      </c>
      <c r="AS367" s="151">
        <f t="shared" si="45"/>
        <v>0</v>
      </c>
      <c r="AT367" s="79">
        <f t="shared" si="45"/>
        <v>0</v>
      </c>
      <c r="AU367" s="152">
        <f>SUM(AO367:AT367)</f>
        <v>68</v>
      </c>
      <c r="AV367" s="14">
        <v>1</v>
      </c>
      <c r="AW367" s="153"/>
      <c r="AX367" s="154"/>
      <c r="AY367" s="81">
        <f>IF(AI369&gt;AJ369,1,0)+IF(AK369&gt;AL369,1,0)+IF(AM369&gt;AN369,1,0)</f>
        <v>0</v>
      </c>
      <c r="AZ367" s="81">
        <f>AW368</f>
        <v>2</v>
      </c>
      <c r="BA367" s="81">
        <f>IF(AI367&gt;AJ367,1,0)+IF(AK367&gt;AL367,1,0)+IF(AM367&gt;AN367,1,0)</f>
        <v>0</v>
      </c>
      <c r="BB367" s="82">
        <f>AW369</f>
        <v>2</v>
      </c>
      <c r="BE367" s="80">
        <f>AO367+AQ367+AS367+AO369+AQ369+AS369</f>
        <v>47</v>
      </c>
      <c r="BF367" s="82">
        <f>AP367+AR367+AT367+AP369+AR369+AT369</f>
        <v>84</v>
      </c>
      <c r="BG367" s="80">
        <f>AY367+BA367</f>
        <v>0</v>
      </c>
      <c r="BH367" s="82">
        <f>AZ367+BB367</f>
        <v>4</v>
      </c>
      <c r="BI367" s="80">
        <f>IF(AY367&gt;AZ367,1,0)+IF(BA367&gt;BB367,1,0)</f>
        <v>0</v>
      </c>
      <c r="BJ367" s="87">
        <f>IF(AZ367&gt;AY367,1,0)+IF(BB367&gt;BA367,1,0)</f>
        <v>2</v>
      </c>
      <c r="BK367" s="155">
        <f>IF(BI367+BJ367=0,"",IF(BL367=MAX(BL367:BL369),1,IF(BL367=MIN(BL367:BL369),3,2)))</f>
        <v>3</v>
      </c>
      <c r="BL367" s="22">
        <f>IF(BI367+BJ367&lt;&gt;0,BI367-BJ367+(BG367-BH367)/100+(BE367-BF367)/10000,-2)</f>
        <v>-2.0437</v>
      </c>
    </row>
    <row r="368" spans="1:64" ht="11.25" customHeight="1" hidden="1">
      <c r="A368" s="21">
        <f>S368</f>
        <v>83</v>
      </c>
      <c r="B368" s="2" t="str">
        <f>IF(N368="","",N368)</f>
        <v>C4264</v>
      </c>
      <c r="C368" s="2" t="str">
        <f>IF(N369="","",N369)</f>
        <v>T4548</v>
      </c>
      <c r="D368" s="2" t="str">
        <f>IF(N371="","",N371)</f>
        <v>M4698</v>
      </c>
      <c r="E368" s="2" t="str">
        <f>IF(N372="","",N372)</f>
        <v>M4741</v>
      </c>
      <c r="J368" s="11"/>
      <c r="K368" s="21"/>
      <c r="M368" s="67" t="str">
        <f>N364</f>
        <v>mieszana młodzików</v>
      </c>
      <c r="N368" s="49" t="s">
        <v>82</v>
      </c>
      <c r="O368" s="50">
        <f>IF(O363&gt;0,(O363&amp;2)*1,"")</f>
        <v>12</v>
      </c>
      <c r="Q368" s="68">
        <f>IF(AU368&gt;0,"",IF(A368=0,"",IF(VLOOKUP(A368,'[1]plan gier'!A:S,19,FALSE)="","",VLOOKUP(A368,'[1]plan gier'!A:S,19,FALSE))))</f>
      </c>
      <c r="R368" s="69" t="s">
        <v>20</v>
      </c>
      <c r="S368" s="148">
        <v>83</v>
      </c>
      <c r="T368" s="40"/>
      <c r="U368" s="51">
        <f>IF(AND(N368&lt;&gt;"",N369=""),CONCATENATE(VLOOKUP(N368,'[1]zawodnicy'!$A:$E,1,FALSE)," ",VLOOKUP(N368,'[1]zawodnicy'!$A:$E,2,FALSE)," ",VLOOKUP(N368,'[1]zawodnicy'!$A:$E,3,FALSE)," - ",VLOOKUP(N368,'[1]zawodnicy'!$A:$E,4,FALSE)),"")</f>
      </c>
      <c r="V368" s="52"/>
      <c r="W368" s="53"/>
      <c r="X368" s="92" t="str">
        <f>IF(SUM(AQ369:AR369)=0,"",AR369&amp;":"&amp;AQ369)</f>
        <v>21:13</v>
      </c>
      <c r="Y368" s="118"/>
      <c r="Z368" s="94" t="str">
        <f>IF(SUM(AQ368:AR368)=0,"",AQ368&amp;":"&amp;AR368)</f>
        <v>23:21</v>
      </c>
      <c r="AA368" s="141"/>
      <c r="AB368" s="47"/>
      <c r="AC368" s="47"/>
      <c r="AD368" s="48"/>
      <c r="AE368" s="2"/>
      <c r="AF368" s="13"/>
      <c r="AG368" s="13"/>
      <c r="AH368" s="69" t="s">
        <v>20</v>
      </c>
      <c r="AI368" s="95">
        <f>IF(ISBLANK(S368),"",VLOOKUP(S368,'[1]plan gier'!$X:$AN,12,FALSE))</f>
        <v>21</v>
      </c>
      <c r="AJ368" s="96">
        <f>IF(ISBLANK(S368),"",VLOOKUP(S368,'[1]plan gier'!$X:$AN,13,FALSE))</f>
        <v>15</v>
      </c>
      <c r="AK368" s="96">
        <f>IF(ISBLANK(S368),"",VLOOKUP(S368,'[1]plan gier'!$X:$AN,14,FALSE))</f>
        <v>23</v>
      </c>
      <c r="AL368" s="96">
        <f>IF(ISBLANK(S368),"",VLOOKUP(S368,'[1]plan gier'!$X:$AN,15,FALSE))</f>
        <v>21</v>
      </c>
      <c r="AM368" s="96">
        <f>IF(ISBLANK(S368),"",VLOOKUP(S368,'[1]plan gier'!$X:$AN,16,FALSE))</f>
        <v>0</v>
      </c>
      <c r="AN368" s="96">
        <f>IF(ISBLANK(S368),"",VLOOKUP(S368,'[1]plan gier'!$X:$AN,17,FALSE))</f>
        <v>0</v>
      </c>
      <c r="AO368" s="156">
        <f t="shared" si="45"/>
        <v>21</v>
      </c>
      <c r="AP368" s="96">
        <f t="shared" si="45"/>
        <v>15</v>
      </c>
      <c r="AQ368" s="157">
        <f t="shared" si="45"/>
        <v>23</v>
      </c>
      <c r="AR368" s="96">
        <f t="shared" si="45"/>
        <v>21</v>
      </c>
      <c r="AS368" s="157">
        <f t="shared" si="45"/>
        <v>0</v>
      </c>
      <c r="AT368" s="96">
        <f t="shared" si="45"/>
        <v>0</v>
      </c>
      <c r="AU368" s="152">
        <f>SUM(AO368:AT368)</f>
        <v>80</v>
      </c>
      <c r="AV368" s="14">
        <v>2</v>
      </c>
      <c r="AW368" s="95">
        <f>IF(AI369&lt;AJ369,1,0)+IF(AK369&lt;AL369,1,0)+IF(AM369&lt;AN369,1,0)</f>
        <v>2</v>
      </c>
      <c r="AX368" s="96">
        <f>AY367</f>
        <v>0</v>
      </c>
      <c r="AY368" s="158"/>
      <c r="AZ368" s="159"/>
      <c r="BA368" s="96">
        <f>IF(AI368&gt;AJ368,1,0)+IF(AK368&gt;AL368,1,0)+IF(AM368&gt;AN368,1,0)</f>
        <v>2</v>
      </c>
      <c r="BB368" s="97">
        <f>AY369</f>
        <v>0</v>
      </c>
      <c r="BE368" s="95">
        <f>AO368+AQ368+AS368+AP369+AR369+AT369</f>
        <v>86</v>
      </c>
      <c r="BF368" s="97">
        <f>AP368+AR368+AT368+AO369+AQ369+AS369</f>
        <v>57</v>
      </c>
      <c r="BG368" s="95">
        <f>AW368+BA368</f>
        <v>4</v>
      </c>
      <c r="BH368" s="97">
        <f>AX368+BB368</f>
        <v>0</v>
      </c>
      <c r="BI368" s="95">
        <f>IF(AW368&gt;AX368,1,0)+IF(BA368&gt;BB368,1,0)</f>
        <v>2</v>
      </c>
      <c r="BJ368" s="101">
        <f>IF(AX368&gt;AW368,1,0)+IF(BB368&gt;BA368,1,0)</f>
        <v>0</v>
      </c>
      <c r="BK368" s="102">
        <f>IF(BI368+BJ368=0,"",IF(BL368=MAX(BL367:BL369),1,IF(BL368=MIN(BL367:BL369),3,2)))</f>
        <v>1</v>
      </c>
      <c r="BL368" s="22">
        <f>IF(BI368+BJ368&lt;&gt;0,BI368-BJ368+(BG368-BH368)/100+(BE368-BF368)/10000,-2)</f>
        <v>2.0429</v>
      </c>
    </row>
    <row r="369" spans="1:64" ht="11.25" customHeight="1" hidden="1">
      <c r="A369" s="21">
        <f>S369</f>
        <v>102</v>
      </c>
      <c r="B369" s="2" t="str">
        <f>IF(N365="","",N365)</f>
        <v>P5506</v>
      </c>
      <c r="C369" s="2" t="str">
        <f>IF(N366="","",N366)</f>
        <v>P5507</v>
      </c>
      <c r="D369" s="2" t="str">
        <f>IF(N368="","",N368)</f>
        <v>C4264</v>
      </c>
      <c r="E369" s="2" t="str">
        <f>IF(N369="","",N369)</f>
        <v>T4548</v>
      </c>
      <c r="I369" s="2" t="str">
        <f>"3"&amp;O363&amp;N364</f>
        <v>31mieszana młodzików</v>
      </c>
      <c r="J369" s="11" t="str">
        <f>IF(AD370="","",IF(AD364=3,N365,IF(AD367=3,N368,IF(AD370=3,N371,""))))</f>
        <v>P5506</v>
      </c>
      <c r="K369" s="11" t="str">
        <f>IF(AD370="","",IF(AD364=3,N366,IF(AD367=3,N369,IF(AD370=3,N372,""))))</f>
        <v>P5507</v>
      </c>
      <c r="M369" s="67" t="str">
        <f>N364</f>
        <v>mieszana młodzików</v>
      </c>
      <c r="N369" s="55" t="s">
        <v>47</v>
      </c>
      <c r="O369" s="54"/>
      <c r="P369" s="54"/>
      <c r="Q369" s="68">
        <f>IF(AU369&gt;0,"",IF(A369=0,"",IF(VLOOKUP(A369,'[1]plan gier'!A:S,19,FALSE)="","",VLOOKUP(A369,'[1]plan gier'!A:S,19,FALSE))))</f>
      </c>
      <c r="R369" s="160" t="s">
        <v>23</v>
      </c>
      <c r="S369" s="148">
        <v>102</v>
      </c>
      <c r="T369" s="56"/>
      <c r="U369" s="57" t="str">
        <f>IF(N369&lt;&gt;"",CONCATENATE(VLOOKUP(N369,'[1]zawodnicy'!$A:$E,1,FALSE)," ",VLOOKUP(N369,'[1]zawodnicy'!$A:$E,2,FALSE)," ",VLOOKUP(N369,'[1]zawodnicy'!$A:$E,3,FALSE)," - ",VLOOKUP(N369,'[1]zawodnicy'!$A:$E,4,FALSE)),"")</f>
        <v>T4548 Żaklina TRUN - MKB Lednik Miastko</v>
      </c>
      <c r="V369" s="58"/>
      <c r="W369" s="59"/>
      <c r="X369" s="103">
        <f>IF(SUM(AS369:AT369)=0,"",AT369&amp;":"&amp;AS369)</f>
      </c>
      <c r="Y369" s="118"/>
      <c r="Z369" s="104">
        <f>IF(SUM(AS368:AT368)=0,"",AS368&amp;":"&amp;AT368)</f>
      </c>
      <c r="AA369" s="142"/>
      <c r="AB369" s="143"/>
      <c r="AC369" s="143"/>
      <c r="AD369" s="144"/>
      <c r="AE369" s="2"/>
      <c r="AF369" s="13"/>
      <c r="AG369" s="13"/>
      <c r="AH369" s="160" t="s">
        <v>23</v>
      </c>
      <c r="AI369" s="114">
        <f>IF(ISBLANK(S369),"",VLOOKUP(S369,'[1]plan gier'!$X:$AN,12,FALSE))</f>
        <v>8</v>
      </c>
      <c r="AJ369" s="111">
        <f>IF(ISBLANK(S369),"",VLOOKUP(S369,'[1]plan gier'!$X:$AN,13,FALSE))</f>
        <v>21</v>
      </c>
      <c r="AK369" s="111">
        <f>IF(ISBLANK(S369),"",VLOOKUP(S369,'[1]plan gier'!$X:$AN,14,FALSE))</f>
        <v>13</v>
      </c>
      <c r="AL369" s="111">
        <f>IF(ISBLANK(S369),"",VLOOKUP(S369,'[1]plan gier'!$X:$AN,15,FALSE))</f>
        <v>21</v>
      </c>
      <c r="AM369" s="111">
        <f>IF(ISBLANK(S369),"",VLOOKUP(S369,'[1]plan gier'!$X:$AN,16,FALSE))</f>
        <v>0</v>
      </c>
      <c r="AN369" s="111">
        <f>IF(ISBLANK(S369),"",VLOOKUP(S369,'[1]plan gier'!$X:$AN,17,FALSE))</f>
        <v>0</v>
      </c>
      <c r="AO369" s="161">
        <f t="shared" si="45"/>
        <v>8</v>
      </c>
      <c r="AP369" s="111">
        <f t="shared" si="45"/>
        <v>21</v>
      </c>
      <c r="AQ369" s="162">
        <f t="shared" si="45"/>
        <v>13</v>
      </c>
      <c r="AR369" s="111">
        <f t="shared" si="45"/>
        <v>21</v>
      </c>
      <c r="AS369" s="162">
        <f t="shared" si="45"/>
        <v>0</v>
      </c>
      <c r="AT369" s="111">
        <f t="shared" si="45"/>
        <v>0</v>
      </c>
      <c r="AU369" s="152">
        <f>SUM(AO369:AT369)</f>
        <v>63</v>
      </c>
      <c r="AV369" s="14">
        <v>3</v>
      </c>
      <c r="AW369" s="114">
        <f>IF(AI367&lt;AJ367,1,0)+IF(AK367&lt;AL367,1,0)+IF(AM367&lt;AN367,1,0)</f>
        <v>2</v>
      </c>
      <c r="AX369" s="111">
        <f>BA367</f>
        <v>0</v>
      </c>
      <c r="AY369" s="111">
        <f>IF(AI368&lt;AJ368,1,0)+IF(AK368&lt;AL368,1,0)+IF(AM368&lt;AN368,1,0)</f>
        <v>0</v>
      </c>
      <c r="AZ369" s="111">
        <f>BA368</f>
        <v>2</v>
      </c>
      <c r="BA369" s="163"/>
      <c r="BB369" s="164"/>
      <c r="BE369" s="114">
        <f>AP367+AR367+AT367+AP368+AR368+AT368</f>
        <v>78</v>
      </c>
      <c r="BF369" s="116">
        <f>AO367+AQ367+AS367+AO368+AQ368+AS368</f>
        <v>70</v>
      </c>
      <c r="BG369" s="114">
        <f>AW369+AY369</f>
        <v>2</v>
      </c>
      <c r="BH369" s="116">
        <f>AX369+AZ369</f>
        <v>2</v>
      </c>
      <c r="BI369" s="114">
        <f>IF(AW369&gt;AX369,1,0)+IF(AY369&gt;AZ369,1,0)</f>
        <v>1</v>
      </c>
      <c r="BJ369" s="115">
        <f>IF(AX369&gt;AW369,1,0)+IF(AZ369&gt;AY369,1,0)</f>
        <v>1</v>
      </c>
      <c r="BK369" s="117">
        <f>IF(BI369+BJ369=0,"",IF(BL369=MAX(BL367:BL369),1,IF(BL369=MIN(BL367:BL369),3,2)))</f>
        <v>2</v>
      </c>
      <c r="BL369" s="22">
        <f>IF(BI369+BJ369&lt;&gt;0,BI369-BJ369+(BG369-BH369)/100+(BE369-BF369)/10000,-2)</f>
        <v>0.0008</v>
      </c>
    </row>
    <row r="370" spans="1:60" ht="11.25" customHeight="1" hidden="1">
      <c r="A370" s="2"/>
      <c r="J370" s="54"/>
      <c r="K370" s="54"/>
      <c r="L370" s="54"/>
      <c r="O370" s="54"/>
      <c r="P370" s="54"/>
      <c r="Q370" s="2"/>
      <c r="R370" s="2"/>
      <c r="S370" s="2"/>
      <c r="T370" s="71">
        <v>3</v>
      </c>
      <c r="U370" s="51" t="str">
        <f>IF(AND(N371&lt;&gt;"",N372&lt;&gt;""),CONCATENATE(VLOOKUP(N371,'[1]zawodnicy'!$A:$E,1,FALSE)," ",VLOOKUP(N371,'[1]zawodnicy'!$A:$E,2,FALSE)," ",VLOOKUP(N371,'[1]zawodnicy'!$A:$E,3,FALSE)," - ",VLOOKUP(N371,'[1]zawodnicy'!$A:$E,4,FALSE)),"")</f>
        <v>M4698 Norbert MARKOWSKI - UKS Kometa Sianów</v>
      </c>
      <c r="V370" s="52"/>
      <c r="W370" s="53"/>
      <c r="X370" s="72" t="str">
        <f>IF(SUM(AO367:AP367)=0,"",AP367&amp;":"&amp;AO367)</f>
        <v>21:12</v>
      </c>
      <c r="Y370" s="74" t="str">
        <f>IF(SUM(AO368:AP368)=0,"",AP368&amp;":"&amp;AO368)</f>
        <v>15:21</v>
      </c>
      <c r="Z370" s="165"/>
      <c r="AA370" s="149" t="str">
        <f>IF(SUM(AW369:AZ369)=0,"",BE369&amp;":"&amp;BF369)</f>
        <v>78:70</v>
      </c>
      <c r="AB370" s="76" t="str">
        <f>IF(SUM(AW369:AZ369)=0,"",BG369&amp;":"&amp;BH369)</f>
        <v>2:2</v>
      </c>
      <c r="AC370" s="76" t="str">
        <f>IF(SUM(AW369:AZ369)=0,"",BI369&amp;":"&amp;BJ369)</f>
        <v>1:1</v>
      </c>
      <c r="AD370" s="77">
        <f>IF(SUM(BI367:BI369)&gt;0,BK369,"")</f>
        <v>2</v>
      </c>
      <c r="AE370" s="2"/>
      <c r="AF370" s="13"/>
      <c r="AG370" s="13"/>
      <c r="BE370" s="21">
        <f>SUM(BE367:BE369)</f>
        <v>211</v>
      </c>
      <c r="BF370" s="21">
        <f>SUM(BF367:BF369)</f>
        <v>211</v>
      </c>
      <c r="BG370" s="21">
        <f>SUM(BG367:BG369)</f>
        <v>6</v>
      </c>
      <c r="BH370" s="21">
        <f>SUM(BH367:BH369)</f>
        <v>6</v>
      </c>
    </row>
    <row r="371" spans="1:64" ht="11.25" customHeight="1" hidden="1">
      <c r="A371" s="21"/>
      <c r="J371" s="21"/>
      <c r="K371" s="21"/>
      <c r="L371" s="21"/>
      <c r="N371" s="49" t="s">
        <v>63</v>
      </c>
      <c r="O371" s="50">
        <f>IF(O363&gt;0,(O363&amp;3)*1,"")</f>
        <v>13</v>
      </c>
      <c r="Q371" s="120"/>
      <c r="R371" s="120"/>
      <c r="S371" s="120"/>
      <c r="T371" s="40"/>
      <c r="U371" s="51">
        <f>IF(AND(N371&lt;&gt;"",N372=""),CONCATENATE(VLOOKUP(N371,'[1]zawodnicy'!$A:$E,1,FALSE)," ",VLOOKUP(N371,'[1]zawodnicy'!$A:$E,2,FALSE)," ",VLOOKUP(N371,'[1]zawodnicy'!$A:$E,3,FALSE)," - ",VLOOKUP(N371,'[1]zawodnicy'!$A:$E,4,FALSE)),"")</f>
      </c>
      <c r="V371" s="52"/>
      <c r="W371" s="53"/>
      <c r="X371" s="92" t="str">
        <f>IF(SUM(AQ367:AR367)=0,"",AR367&amp;":"&amp;AQ367)</f>
        <v>21:14</v>
      </c>
      <c r="Y371" s="45" t="str">
        <f>IF(SUM(AQ368:AR368)=0,"",AR368&amp;":"&amp;AQ368)</f>
        <v>21:23</v>
      </c>
      <c r="Z371" s="166"/>
      <c r="AA371" s="141"/>
      <c r="AB371" s="47"/>
      <c r="AC371" s="47"/>
      <c r="AD371" s="48"/>
      <c r="AE371" s="2"/>
      <c r="AF371" s="13"/>
      <c r="AG371" s="13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1.25" customHeight="1" hidden="1">
      <c r="A372" s="2"/>
      <c r="J372" s="54"/>
      <c r="K372" s="54"/>
      <c r="L372" s="54"/>
      <c r="N372" s="55" t="s">
        <v>89</v>
      </c>
      <c r="O372" s="54"/>
      <c r="P372" s="54"/>
      <c r="Q372" s="2"/>
      <c r="R372" s="2"/>
      <c r="S372" s="2"/>
      <c r="T372" s="122"/>
      <c r="U372" s="123" t="str">
        <f>IF(N372&lt;&gt;"",CONCATENATE(VLOOKUP(N372,'[1]zawodnicy'!$A:$E,1,FALSE)," ",VLOOKUP(N372,'[1]zawodnicy'!$A:$E,2,FALSE)," ",VLOOKUP(N372,'[1]zawodnicy'!$A:$E,3,FALSE)," - ",VLOOKUP(N372,'[1]zawodnicy'!$A:$E,4,FALSE)),"")</f>
        <v>M4741 Klaudia MATYSZCZUK - UKS Kometa Sianów</v>
      </c>
      <c r="V372" s="124"/>
      <c r="W372" s="125"/>
      <c r="X372" s="126">
        <f>IF(SUM(AS367:AT367)=0,"",AT367&amp;":"&amp;AS367)</f>
      </c>
      <c r="Y372" s="127">
        <f>IF(SUM(AS368:AT368)=0,"",AT368&amp;":"&amp;AS368)</f>
      </c>
      <c r="Z372" s="128"/>
      <c r="AA372" s="167"/>
      <c r="AB372" s="129"/>
      <c r="AC372" s="129"/>
      <c r="AD372" s="130"/>
      <c r="AE372" s="11"/>
      <c r="AF372" s="13"/>
      <c r="AG372" s="13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ht="11.25" customHeight="1" hidden="1"/>
    <row r="374" spans="28:32" ht="11.25" customHeight="1" hidden="1">
      <c r="AB374" s="196" t="s">
        <v>41</v>
      </c>
      <c r="AC374" s="196"/>
      <c r="AD374" s="196"/>
      <c r="AE374" s="196"/>
      <c r="AF374" s="196"/>
    </row>
    <row r="375" spans="28:32" ht="11.25" customHeight="1" hidden="1">
      <c r="AB375" s="196" t="str">
        <f>IF(ISBLANK('[1]dane'!$D$4),"",'[1]dane'!$D$4)</f>
        <v>Zenon GIĘTKOWSKI</v>
      </c>
      <c r="AC375" s="196"/>
      <c r="AD375" s="196"/>
      <c r="AE375" s="196"/>
      <c r="AF375" s="196"/>
    </row>
    <row r="376" ht="11.25" customHeight="1" hidden="1"/>
    <row r="377" ht="11.25" customHeight="1" hidden="1"/>
    <row r="378" ht="11.25" customHeight="1" hidden="1"/>
  </sheetData>
  <sheetProtection/>
  <mergeCells count="1219">
    <mergeCell ref="AB374:AF374"/>
    <mergeCell ref="AB375:AF375"/>
    <mergeCell ref="T370:T372"/>
    <mergeCell ref="U370:W370"/>
    <mergeCell ref="AA370:AA372"/>
    <mergeCell ref="AB370:AB372"/>
    <mergeCell ref="AC370:AC372"/>
    <mergeCell ref="AD370:AD372"/>
    <mergeCell ref="U371:W371"/>
    <mergeCell ref="U372:W372"/>
    <mergeCell ref="BI366:BJ366"/>
    <mergeCell ref="T367:T369"/>
    <mergeCell ref="U367:W367"/>
    <mergeCell ref="AA367:AA369"/>
    <mergeCell ref="AB367:AB369"/>
    <mergeCell ref="AC367:AC369"/>
    <mergeCell ref="AD367:AD369"/>
    <mergeCell ref="U368:W368"/>
    <mergeCell ref="U369:W369"/>
    <mergeCell ref="AS366:AT366"/>
    <mergeCell ref="AW366:AX366"/>
    <mergeCell ref="AY366:AZ366"/>
    <mergeCell ref="BA366:BB366"/>
    <mergeCell ref="BE366:BF366"/>
    <mergeCell ref="BG366:BH366"/>
    <mergeCell ref="AD364:AD366"/>
    <mergeCell ref="AI364:AN364"/>
    <mergeCell ref="AO364:AT364"/>
    <mergeCell ref="U365:W365"/>
    <mergeCell ref="U366:W366"/>
    <mergeCell ref="AI366:AJ366"/>
    <mergeCell ref="AK366:AL366"/>
    <mergeCell ref="AM366:AN366"/>
    <mergeCell ref="AO366:AP366"/>
    <mergeCell ref="AQ366:AR366"/>
    <mergeCell ref="T362:AD362"/>
    <mergeCell ref="Q363:S363"/>
    <mergeCell ref="U363:W363"/>
    <mergeCell ref="Q364:R366"/>
    <mergeCell ref="S364:S366"/>
    <mergeCell ref="T364:T366"/>
    <mergeCell ref="U364:W364"/>
    <mergeCell ref="AA364:AA366"/>
    <mergeCell ref="AB364:AB366"/>
    <mergeCell ref="AC364:AC366"/>
    <mergeCell ref="T357:T359"/>
    <mergeCell ref="U357:W357"/>
    <mergeCell ref="AA357:AA359"/>
    <mergeCell ref="AB357:AB359"/>
    <mergeCell ref="AC357:AC359"/>
    <mergeCell ref="AD357:AD359"/>
    <mergeCell ref="U358:W358"/>
    <mergeCell ref="U359:W359"/>
    <mergeCell ref="BG353:BH353"/>
    <mergeCell ref="BI353:BJ353"/>
    <mergeCell ref="T354:T356"/>
    <mergeCell ref="U354:W354"/>
    <mergeCell ref="AA354:AA356"/>
    <mergeCell ref="AB354:AB356"/>
    <mergeCell ref="AC354:AC356"/>
    <mergeCell ref="AD354:AD356"/>
    <mergeCell ref="U355:W355"/>
    <mergeCell ref="U356:W356"/>
    <mergeCell ref="AQ353:AR353"/>
    <mergeCell ref="AS353:AT353"/>
    <mergeCell ref="AW353:AX353"/>
    <mergeCell ref="AY353:AZ353"/>
    <mergeCell ref="BA353:BB353"/>
    <mergeCell ref="BE353:BF353"/>
    <mergeCell ref="AA351:AA353"/>
    <mergeCell ref="AB351:AB353"/>
    <mergeCell ref="AC351:AC353"/>
    <mergeCell ref="AD351:AD353"/>
    <mergeCell ref="AI351:AN351"/>
    <mergeCell ref="AO351:AT351"/>
    <mergeCell ref="AI353:AJ353"/>
    <mergeCell ref="AK353:AL353"/>
    <mergeCell ref="AM353:AN353"/>
    <mergeCell ref="AO353:AP353"/>
    <mergeCell ref="Q350:S350"/>
    <mergeCell ref="U350:W350"/>
    <mergeCell ref="Q351:R353"/>
    <mergeCell ref="S351:S353"/>
    <mergeCell ref="T351:T353"/>
    <mergeCell ref="U351:W351"/>
    <mergeCell ref="U352:W352"/>
    <mergeCell ref="U353:W353"/>
    <mergeCell ref="AD343:AD345"/>
    <mergeCell ref="AE343:AE345"/>
    <mergeCell ref="AF343:AF345"/>
    <mergeCell ref="U344:W344"/>
    <mergeCell ref="U345:W345"/>
    <mergeCell ref="T349:AD349"/>
    <mergeCell ref="U341:W341"/>
    <mergeCell ref="U342:W342"/>
    <mergeCell ref="T343:T345"/>
    <mergeCell ref="U343:W343"/>
    <mergeCell ref="AB343:AB345"/>
    <mergeCell ref="AC343:AC345"/>
    <mergeCell ref="AF337:AF339"/>
    <mergeCell ref="U338:W338"/>
    <mergeCell ref="U339:W339"/>
    <mergeCell ref="T340:T342"/>
    <mergeCell ref="U340:W340"/>
    <mergeCell ref="AA340:AA342"/>
    <mergeCell ref="AC340:AC342"/>
    <mergeCell ref="AD340:AD342"/>
    <mergeCell ref="AE340:AE342"/>
    <mergeCell ref="AF340:AF342"/>
    <mergeCell ref="AF334:AF336"/>
    <mergeCell ref="AW334:AX334"/>
    <mergeCell ref="U335:W335"/>
    <mergeCell ref="U336:W336"/>
    <mergeCell ref="T337:T339"/>
    <mergeCell ref="U337:W337"/>
    <mergeCell ref="Z337:Z339"/>
    <mergeCell ref="AC337:AC339"/>
    <mergeCell ref="AD337:AD339"/>
    <mergeCell ref="AE337:AE339"/>
    <mergeCell ref="T334:T336"/>
    <mergeCell ref="U334:W334"/>
    <mergeCell ref="Y334:Y336"/>
    <mergeCell ref="AC334:AC336"/>
    <mergeCell ref="AD334:AD336"/>
    <mergeCell ref="AE334:AE336"/>
    <mergeCell ref="BA333:BB333"/>
    <mergeCell ref="BC333:BD333"/>
    <mergeCell ref="BE333:BF333"/>
    <mergeCell ref="BG333:BH333"/>
    <mergeCell ref="BI333:BJ333"/>
    <mergeCell ref="BK333:BL333"/>
    <mergeCell ref="AM333:AN333"/>
    <mergeCell ref="AP333:AQ333"/>
    <mergeCell ref="AR333:AS333"/>
    <mergeCell ref="AT333:AU333"/>
    <mergeCell ref="AW333:AX333"/>
    <mergeCell ref="AY333:AZ333"/>
    <mergeCell ref="AE331:AE333"/>
    <mergeCell ref="AF331:AF333"/>
    <mergeCell ref="U332:W332"/>
    <mergeCell ref="U333:W333"/>
    <mergeCell ref="AI333:AJ333"/>
    <mergeCell ref="AK333:AL333"/>
    <mergeCell ref="T329:AD329"/>
    <mergeCell ref="Q330:S330"/>
    <mergeCell ref="U330:W330"/>
    <mergeCell ref="Q331:Q333"/>
    <mergeCell ref="S331:S333"/>
    <mergeCell ref="T331:T333"/>
    <mergeCell ref="U331:W331"/>
    <mergeCell ref="X331:X333"/>
    <mergeCell ref="AC331:AC333"/>
    <mergeCell ref="AD331:AD333"/>
    <mergeCell ref="T324:T326"/>
    <mergeCell ref="U324:W324"/>
    <mergeCell ref="AA324:AA326"/>
    <mergeCell ref="AB324:AB326"/>
    <mergeCell ref="AC324:AC326"/>
    <mergeCell ref="AD324:AD326"/>
    <mergeCell ref="U325:W325"/>
    <mergeCell ref="U326:W326"/>
    <mergeCell ref="BG320:BH320"/>
    <mergeCell ref="BI320:BJ320"/>
    <mergeCell ref="T321:T323"/>
    <mergeCell ref="U321:W321"/>
    <mergeCell ref="AA321:AA323"/>
    <mergeCell ref="AB321:AB323"/>
    <mergeCell ref="AC321:AC323"/>
    <mergeCell ref="AD321:AD323"/>
    <mergeCell ref="U322:W322"/>
    <mergeCell ref="U323:W323"/>
    <mergeCell ref="AQ320:AR320"/>
    <mergeCell ref="AS320:AT320"/>
    <mergeCell ref="AW320:AX320"/>
    <mergeCell ref="AY320:AZ320"/>
    <mergeCell ref="BA320:BB320"/>
    <mergeCell ref="BE320:BF320"/>
    <mergeCell ref="AC318:AC320"/>
    <mergeCell ref="AD318:AD320"/>
    <mergeCell ref="AI318:AN318"/>
    <mergeCell ref="AO318:AT318"/>
    <mergeCell ref="U319:W319"/>
    <mergeCell ref="U320:W320"/>
    <mergeCell ref="AI320:AJ320"/>
    <mergeCell ref="AK320:AL320"/>
    <mergeCell ref="AM320:AN320"/>
    <mergeCell ref="AO320:AP320"/>
    <mergeCell ref="AB314:AF314"/>
    <mergeCell ref="T316:AD316"/>
    <mergeCell ref="Q317:S317"/>
    <mergeCell ref="U317:W317"/>
    <mergeCell ref="Q318:R320"/>
    <mergeCell ref="S318:S320"/>
    <mergeCell ref="T318:T320"/>
    <mergeCell ref="U318:W318"/>
    <mergeCell ref="AA318:AA320"/>
    <mergeCell ref="AB318:AB320"/>
    <mergeCell ref="T311:U311"/>
    <mergeCell ref="X311:Z311"/>
    <mergeCell ref="T312:U312"/>
    <mergeCell ref="X312:Z312"/>
    <mergeCell ref="T313:U313"/>
    <mergeCell ref="AB313:AF313"/>
    <mergeCell ref="AD304:AD306"/>
    <mergeCell ref="U305:W305"/>
    <mergeCell ref="U306:W306"/>
    <mergeCell ref="T308:W308"/>
    <mergeCell ref="X308:Z308"/>
    <mergeCell ref="T310:U310"/>
    <mergeCell ref="X310:Z310"/>
    <mergeCell ref="U303:W303"/>
    <mergeCell ref="T304:T306"/>
    <mergeCell ref="U304:W304"/>
    <mergeCell ref="AA304:AA306"/>
    <mergeCell ref="AB304:AB306"/>
    <mergeCell ref="AC304:AC306"/>
    <mergeCell ref="BE300:BF300"/>
    <mergeCell ref="BG300:BH300"/>
    <mergeCell ref="BI300:BJ300"/>
    <mergeCell ref="T301:T303"/>
    <mergeCell ref="U301:W301"/>
    <mergeCell ref="AA301:AA303"/>
    <mergeCell ref="AB301:AB303"/>
    <mergeCell ref="AC301:AC303"/>
    <mergeCell ref="AD301:AD303"/>
    <mergeCell ref="U302:W302"/>
    <mergeCell ref="AO300:AP300"/>
    <mergeCell ref="AQ300:AR300"/>
    <mergeCell ref="AS300:AT300"/>
    <mergeCell ref="AW300:AX300"/>
    <mergeCell ref="AY300:AZ300"/>
    <mergeCell ref="BA300:BB300"/>
    <mergeCell ref="AB298:AB300"/>
    <mergeCell ref="AC298:AC300"/>
    <mergeCell ref="AD298:AD300"/>
    <mergeCell ref="AI298:AN298"/>
    <mergeCell ref="AO298:AT298"/>
    <mergeCell ref="U299:W299"/>
    <mergeCell ref="U300:W300"/>
    <mergeCell ref="AI300:AJ300"/>
    <mergeCell ref="AK300:AL300"/>
    <mergeCell ref="AM300:AN300"/>
    <mergeCell ref="AE293:AE295"/>
    <mergeCell ref="U294:W294"/>
    <mergeCell ref="U295:W295"/>
    <mergeCell ref="Q297:S297"/>
    <mergeCell ref="U297:W297"/>
    <mergeCell ref="Q298:R300"/>
    <mergeCell ref="S298:S300"/>
    <mergeCell ref="T298:T300"/>
    <mergeCell ref="U298:W298"/>
    <mergeCell ref="AA298:AA300"/>
    <mergeCell ref="U292:W292"/>
    <mergeCell ref="T293:T295"/>
    <mergeCell ref="U293:W293"/>
    <mergeCell ref="AB293:AB295"/>
    <mergeCell ref="AC293:AC295"/>
    <mergeCell ref="AD293:AD295"/>
    <mergeCell ref="AW287:AX287"/>
    <mergeCell ref="U288:W288"/>
    <mergeCell ref="U289:W289"/>
    <mergeCell ref="T290:T292"/>
    <mergeCell ref="U290:W290"/>
    <mergeCell ref="AB290:AB292"/>
    <mergeCell ref="AC290:AC292"/>
    <mergeCell ref="AD290:AD292"/>
    <mergeCell ref="AE290:AE292"/>
    <mergeCell ref="U291:W291"/>
    <mergeCell ref="T287:T289"/>
    <mergeCell ref="U287:W287"/>
    <mergeCell ref="AB287:AB289"/>
    <mergeCell ref="AC287:AC289"/>
    <mergeCell ref="AD287:AD289"/>
    <mergeCell ref="AE287:AE289"/>
    <mergeCell ref="AY286:AZ286"/>
    <mergeCell ref="BA286:BB286"/>
    <mergeCell ref="BC286:BD286"/>
    <mergeCell ref="BE286:BF286"/>
    <mergeCell ref="BG286:BH286"/>
    <mergeCell ref="BI286:BJ286"/>
    <mergeCell ref="AK286:AL286"/>
    <mergeCell ref="AM286:AN286"/>
    <mergeCell ref="AO286:AP286"/>
    <mergeCell ref="AQ286:AR286"/>
    <mergeCell ref="AS286:AT286"/>
    <mergeCell ref="AW286:AX286"/>
    <mergeCell ref="AC284:AC286"/>
    <mergeCell ref="AD284:AD286"/>
    <mergeCell ref="AE284:AE286"/>
    <mergeCell ref="U285:W285"/>
    <mergeCell ref="U286:W286"/>
    <mergeCell ref="AI286:AJ286"/>
    <mergeCell ref="T282:AD282"/>
    <mergeCell ref="Q283:S283"/>
    <mergeCell ref="U283:W283"/>
    <mergeCell ref="AI283:AN283"/>
    <mergeCell ref="AO283:AT283"/>
    <mergeCell ref="Q284:R286"/>
    <mergeCell ref="S284:S286"/>
    <mergeCell ref="T284:T286"/>
    <mergeCell ref="U284:W284"/>
    <mergeCell ref="AB284:AB286"/>
    <mergeCell ref="BI276:BJ276"/>
    <mergeCell ref="T277:T279"/>
    <mergeCell ref="U277:W277"/>
    <mergeCell ref="Z277:Z279"/>
    <mergeCell ref="AA277:AA279"/>
    <mergeCell ref="AB277:AB279"/>
    <mergeCell ref="AC277:AC279"/>
    <mergeCell ref="U278:W278"/>
    <mergeCell ref="U279:W279"/>
    <mergeCell ref="AS276:AT276"/>
    <mergeCell ref="AW276:AX276"/>
    <mergeCell ref="AY276:AZ276"/>
    <mergeCell ref="BA276:BB276"/>
    <mergeCell ref="BE276:BF276"/>
    <mergeCell ref="BG276:BH276"/>
    <mergeCell ref="AC274:AC276"/>
    <mergeCell ref="AI274:AN274"/>
    <mergeCell ref="AO274:AT274"/>
    <mergeCell ref="U275:W275"/>
    <mergeCell ref="U276:W276"/>
    <mergeCell ref="AI276:AJ276"/>
    <mergeCell ref="AK276:AL276"/>
    <mergeCell ref="AM276:AN276"/>
    <mergeCell ref="AO276:AP276"/>
    <mergeCell ref="AQ276:AR276"/>
    <mergeCell ref="S274:S276"/>
    <mergeCell ref="T274:T276"/>
    <mergeCell ref="U274:W274"/>
    <mergeCell ref="Z274:Z276"/>
    <mergeCell ref="AA274:AA276"/>
    <mergeCell ref="AB274:AB276"/>
    <mergeCell ref="T268:U268"/>
    <mergeCell ref="X268:Z268"/>
    <mergeCell ref="T269:U269"/>
    <mergeCell ref="X269:Z269"/>
    <mergeCell ref="T272:AD272"/>
    <mergeCell ref="U273:W273"/>
    <mergeCell ref="T264:U264"/>
    <mergeCell ref="X264:Z264"/>
    <mergeCell ref="T265:U265"/>
    <mergeCell ref="X265:Z265"/>
    <mergeCell ref="AA266:AC266"/>
    <mergeCell ref="AA267:AC267"/>
    <mergeCell ref="T260:U260"/>
    <mergeCell ref="X260:Z260"/>
    <mergeCell ref="T261:U261"/>
    <mergeCell ref="X261:Z261"/>
    <mergeCell ref="AD262:AF262"/>
    <mergeCell ref="AD263:AF263"/>
    <mergeCell ref="T256:U256"/>
    <mergeCell ref="X256:Z256"/>
    <mergeCell ref="T257:U257"/>
    <mergeCell ref="X257:Z257"/>
    <mergeCell ref="AA258:AC258"/>
    <mergeCell ref="AA259:AC259"/>
    <mergeCell ref="U251:W251"/>
    <mergeCell ref="AB252:AF252"/>
    <mergeCell ref="AB253:AF253"/>
    <mergeCell ref="T254:W254"/>
    <mergeCell ref="X254:Z254"/>
    <mergeCell ref="AA254:AC254"/>
    <mergeCell ref="AD254:AF254"/>
    <mergeCell ref="AE246:AE248"/>
    <mergeCell ref="U247:W247"/>
    <mergeCell ref="U248:W248"/>
    <mergeCell ref="T249:T251"/>
    <mergeCell ref="U249:W249"/>
    <mergeCell ref="AB249:AB251"/>
    <mergeCell ref="AC249:AC251"/>
    <mergeCell ref="AD249:AD251"/>
    <mergeCell ref="AE249:AE251"/>
    <mergeCell ref="U250:W250"/>
    <mergeCell ref="U245:W245"/>
    <mergeCell ref="T246:T248"/>
    <mergeCell ref="U246:W246"/>
    <mergeCell ref="AB246:AB248"/>
    <mergeCell ref="AC246:AC248"/>
    <mergeCell ref="AD246:AD248"/>
    <mergeCell ref="BG242:BH242"/>
    <mergeCell ref="BI242:BJ242"/>
    <mergeCell ref="T243:T245"/>
    <mergeCell ref="U243:W243"/>
    <mergeCell ref="AB243:AB245"/>
    <mergeCell ref="AC243:AC245"/>
    <mergeCell ref="AD243:AD245"/>
    <mergeCell ref="AE243:AE245"/>
    <mergeCell ref="AW243:AX243"/>
    <mergeCell ref="U244:W244"/>
    <mergeCell ref="AS242:AT242"/>
    <mergeCell ref="AW242:AX242"/>
    <mergeCell ref="AY242:AZ242"/>
    <mergeCell ref="BA242:BB242"/>
    <mergeCell ref="BC242:BD242"/>
    <mergeCell ref="BE242:BF242"/>
    <mergeCell ref="U242:W242"/>
    <mergeCell ref="AI242:AJ242"/>
    <mergeCell ref="AK242:AL242"/>
    <mergeCell ref="AM242:AN242"/>
    <mergeCell ref="AO242:AP242"/>
    <mergeCell ref="AQ242:AR242"/>
    <mergeCell ref="AO239:AT239"/>
    <mergeCell ref="Q240:R242"/>
    <mergeCell ref="S240:S242"/>
    <mergeCell ref="T240:T242"/>
    <mergeCell ref="U240:W240"/>
    <mergeCell ref="AB240:AB242"/>
    <mergeCell ref="AC240:AC242"/>
    <mergeCell ref="AD240:AD242"/>
    <mergeCell ref="AE240:AE242"/>
    <mergeCell ref="U241:W241"/>
    <mergeCell ref="AD235:AD237"/>
    <mergeCell ref="U236:W236"/>
    <mergeCell ref="U237:W237"/>
    <mergeCell ref="Q239:S239"/>
    <mergeCell ref="U239:W239"/>
    <mergeCell ref="AI239:AN239"/>
    <mergeCell ref="U234:W234"/>
    <mergeCell ref="T235:T237"/>
    <mergeCell ref="U235:W235"/>
    <mergeCell ref="AA235:AA237"/>
    <mergeCell ref="AB235:AB237"/>
    <mergeCell ref="AC235:AC237"/>
    <mergeCell ref="BE231:BF231"/>
    <mergeCell ref="BG231:BH231"/>
    <mergeCell ref="BI231:BJ231"/>
    <mergeCell ref="T232:T234"/>
    <mergeCell ref="U232:W232"/>
    <mergeCell ref="AA232:AA234"/>
    <mergeCell ref="AB232:AB234"/>
    <mergeCell ref="AC232:AC234"/>
    <mergeCell ref="AD232:AD234"/>
    <mergeCell ref="U233:W233"/>
    <mergeCell ref="AO231:AP231"/>
    <mergeCell ref="AQ231:AR231"/>
    <mergeCell ref="AS231:AT231"/>
    <mergeCell ref="AW231:AX231"/>
    <mergeCell ref="AY231:AZ231"/>
    <mergeCell ref="BA231:BB231"/>
    <mergeCell ref="AB229:AB231"/>
    <mergeCell ref="AC229:AC231"/>
    <mergeCell ref="AD229:AD231"/>
    <mergeCell ref="AI229:AN229"/>
    <mergeCell ref="AO229:AT229"/>
    <mergeCell ref="U230:W230"/>
    <mergeCell ref="U231:W231"/>
    <mergeCell ref="AI231:AJ231"/>
    <mergeCell ref="AK231:AL231"/>
    <mergeCell ref="AM231:AN231"/>
    <mergeCell ref="AD224:AD226"/>
    <mergeCell ref="U225:W225"/>
    <mergeCell ref="U226:W226"/>
    <mergeCell ref="Q228:S228"/>
    <mergeCell ref="U228:W228"/>
    <mergeCell ref="Q229:R231"/>
    <mergeCell ref="S229:S231"/>
    <mergeCell ref="T229:T231"/>
    <mergeCell ref="U229:W229"/>
    <mergeCell ref="AA229:AA231"/>
    <mergeCell ref="U223:W223"/>
    <mergeCell ref="T224:T226"/>
    <mergeCell ref="U224:W224"/>
    <mergeCell ref="AA224:AA226"/>
    <mergeCell ref="AB224:AB226"/>
    <mergeCell ref="AC224:AC226"/>
    <mergeCell ref="BE220:BF220"/>
    <mergeCell ref="BG220:BH220"/>
    <mergeCell ref="BI220:BJ220"/>
    <mergeCell ref="T221:T223"/>
    <mergeCell ref="U221:W221"/>
    <mergeCell ref="AA221:AA223"/>
    <mergeCell ref="AB221:AB223"/>
    <mergeCell ref="AC221:AC223"/>
    <mergeCell ref="AD221:AD223"/>
    <mergeCell ref="U222:W222"/>
    <mergeCell ref="AO220:AP220"/>
    <mergeCell ref="AQ220:AR220"/>
    <mergeCell ref="AS220:AT220"/>
    <mergeCell ref="AW220:AX220"/>
    <mergeCell ref="AY220:AZ220"/>
    <mergeCell ref="BA220:BB220"/>
    <mergeCell ref="AB218:AB220"/>
    <mergeCell ref="AC218:AC220"/>
    <mergeCell ref="AD218:AD220"/>
    <mergeCell ref="AI218:AN218"/>
    <mergeCell ref="AO218:AT218"/>
    <mergeCell ref="U219:W219"/>
    <mergeCell ref="U220:W220"/>
    <mergeCell ref="AI220:AJ220"/>
    <mergeCell ref="AK220:AL220"/>
    <mergeCell ref="AM220:AN220"/>
    <mergeCell ref="AD213:AD215"/>
    <mergeCell ref="U214:W214"/>
    <mergeCell ref="U215:W215"/>
    <mergeCell ref="Q217:S217"/>
    <mergeCell ref="U217:W217"/>
    <mergeCell ref="Q218:R220"/>
    <mergeCell ref="S218:S220"/>
    <mergeCell ref="T218:T220"/>
    <mergeCell ref="U218:W218"/>
    <mergeCell ref="AA218:AA220"/>
    <mergeCell ref="U212:W212"/>
    <mergeCell ref="T213:T215"/>
    <mergeCell ref="U213:W213"/>
    <mergeCell ref="AA213:AA215"/>
    <mergeCell ref="AB213:AB215"/>
    <mergeCell ref="AC213:AC215"/>
    <mergeCell ref="BE209:BF209"/>
    <mergeCell ref="BG209:BH209"/>
    <mergeCell ref="BI209:BJ209"/>
    <mergeCell ref="T210:T212"/>
    <mergeCell ref="U210:W210"/>
    <mergeCell ref="AA210:AA212"/>
    <mergeCell ref="AB210:AB212"/>
    <mergeCell ref="AC210:AC212"/>
    <mergeCell ref="AD210:AD212"/>
    <mergeCell ref="U211:W211"/>
    <mergeCell ref="AO209:AP209"/>
    <mergeCell ref="AQ209:AR209"/>
    <mergeCell ref="AS209:AT209"/>
    <mergeCell ref="AW209:AX209"/>
    <mergeCell ref="AY209:AZ209"/>
    <mergeCell ref="BA209:BB209"/>
    <mergeCell ref="AB207:AB209"/>
    <mergeCell ref="AC207:AC209"/>
    <mergeCell ref="AD207:AD209"/>
    <mergeCell ref="AI207:AN207"/>
    <mergeCell ref="AO207:AT207"/>
    <mergeCell ref="U208:W208"/>
    <mergeCell ref="U209:W209"/>
    <mergeCell ref="AI209:AJ209"/>
    <mergeCell ref="AK209:AL209"/>
    <mergeCell ref="AM209:AN209"/>
    <mergeCell ref="AD202:AD204"/>
    <mergeCell ref="U203:W203"/>
    <mergeCell ref="U204:W204"/>
    <mergeCell ref="Q206:S206"/>
    <mergeCell ref="U206:W206"/>
    <mergeCell ref="Q207:R209"/>
    <mergeCell ref="S207:S209"/>
    <mergeCell ref="T207:T209"/>
    <mergeCell ref="U207:W207"/>
    <mergeCell ref="AA207:AA209"/>
    <mergeCell ref="U201:W201"/>
    <mergeCell ref="T202:T204"/>
    <mergeCell ref="U202:W202"/>
    <mergeCell ref="AA202:AA204"/>
    <mergeCell ref="AB202:AB204"/>
    <mergeCell ref="AC202:AC204"/>
    <mergeCell ref="BE198:BF198"/>
    <mergeCell ref="BG198:BH198"/>
    <mergeCell ref="BI198:BJ198"/>
    <mergeCell ref="T199:T201"/>
    <mergeCell ref="U199:W199"/>
    <mergeCell ref="AA199:AA201"/>
    <mergeCell ref="AB199:AB201"/>
    <mergeCell ref="AC199:AC201"/>
    <mergeCell ref="AD199:AD201"/>
    <mergeCell ref="U200:W200"/>
    <mergeCell ref="AO198:AP198"/>
    <mergeCell ref="AQ198:AR198"/>
    <mergeCell ref="AS198:AT198"/>
    <mergeCell ref="AW198:AX198"/>
    <mergeCell ref="AY198:AZ198"/>
    <mergeCell ref="BA198:BB198"/>
    <mergeCell ref="AB196:AB198"/>
    <mergeCell ref="AC196:AC198"/>
    <mergeCell ref="AD196:AD198"/>
    <mergeCell ref="AI196:AN196"/>
    <mergeCell ref="AO196:AT196"/>
    <mergeCell ref="U197:W197"/>
    <mergeCell ref="U198:W198"/>
    <mergeCell ref="AI198:AJ198"/>
    <mergeCell ref="AK198:AL198"/>
    <mergeCell ref="AM198:AN198"/>
    <mergeCell ref="AD191:AD193"/>
    <mergeCell ref="U192:W192"/>
    <mergeCell ref="U193:W193"/>
    <mergeCell ref="Q195:S195"/>
    <mergeCell ref="U195:W195"/>
    <mergeCell ref="Q196:R198"/>
    <mergeCell ref="S196:S198"/>
    <mergeCell ref="T196:T198"/>
    <mergeCell ref="U196:W196"/>
    <mergeCell ref="AA196:AA198"/>
    <mergeCell ref="U190:W190"/>
    <mergeCell ref="T191:T193"/>
    <mergeCell ref="U191:W191"/>
    <mergeCell ref="AA191:AA193"/>
    <mergeCell ref="AB191:AB193"/>
    <mergeCell ref="AC191:AC193"/>
    <mergeCell ref="BE187:BF187"/>
    <mergeCell ref="BG187:BH187"/>
    <mergeCell ref="BI187:BJ187"/>
    <mergeCell ref="T188:T190"/>
    <mergeCell ref="U188:W188"/>
    <mergeCell ref="AA188:AA190"/>
    <mergeCell ref="AB188:AB190"/>
    <mergeCell ref="AC188:AC190"/>
    <mergeCell ref="AD188:AD190"/>
    <mergeCell ref="U189:W189"/>
    <mergeCell ref="AO187:AP187"/>
    <mergeCell ref="AQ187:AR187"/>
    <mergeCell ref="AS187:AT187"/>
    <mergeCell ref="AW187:AX187"/>
    <mergeCell ref="AY187:AZ187"/>
    <mergeCell ref="BA187:BB187"/>
    <mergeCell ref="AB185:AB187"/>
    <mergeCell ref="AC185:AC187"/>
    <mergeCell ref="AD185:AD187"/>
    <mergeCell ref="AI185:AN185"/>
    <mergeCell ref="AO185:AT185"/>
    <mergeCell ref="U186:W186"/>
    <mergeCell ref="U187:W187"/>
    <mergeCell ref="AI187:AJ187"/>
    <mergeCell ref="AK187:AL187"/>
    <mergeCell ref="AM187:AN187"/>
    <mergeCell ref="AE180:AE182"/>
    <mergeCell ref="U181:W181"/>
    <mergeCell ref="U182:W182"/>
    <mergeCell ref="Q184:S184"/>
    <mergeCell ref="U184:W184"/>
    <mergeCell ref="Q185:R187"/>
    <mergeCell ref="S185:S187"/>
    <mergeCell ref="T185:T187"/>
    <mergeCell ref="U185:W185"/>
    <mergeCell ref="AA185:AA187"/>
    <mergeCell ref="U179:W179"/>
    <mergeCell ref="T180:T182"/>
    <mergeCell ref="U180:W180"/>
    <mergeCell ref="AB180:AB182"/>
    <mergeCell ref="AC180:AC182"/>
    <mergeCell ref="AD180:AD182"/>
    <mergeCell ref="AW174:AX174"/>
    <mergeCell ref="U175:W175"/>
    <mergeCell ref="U176:W176"/>
    <mergeCell ref="T177:T179"/>
    <mergeCell ref="U177:W177"/>
    <mergeCell ref="AB177:AB179"/>
    <mergeCell ref="AC177:AC179"/>
    <mergeCell ref="AD177:AD179"/>
    <mergeCell ref="AE177:AE179"/>
    <mergeCell ref="U178:W178"/>
    <mergeCell ref="T174:T176"/>
    <mergeCell ref="U174:W174"/>
    <mergeCell ref="AB174:AB176"/>
    <mergeCell ref="AC174:AC176"/>
    <mergeCell ref="AD174:AD176"/>
    <mergeCell ref="AE174:AE176"/>
    <mergeCell ref="AY173:AZ173"/>
    <mergeCell ref="BA173:BB173"/>
    <mergeCell ref="BC173:BD173"/>
    <mergeCell ref="BE173:BF173"/>
    <mergeCell ref="BG173:BH173"/>
    <mergeCell ref="BI173:BJ173"/>
    <mergeCell ref="AK173:AL173"/>
    <mergeCell ref="AM173:AN173"/>
    <mergeCell ref="AO173:AP173"/>
    <mergeCell ref="AQ173:AR173"/>
    <mergeCell ref="AS173:AT173"/>
    <mergeCell ref="AW173:AX173"/>
    <mergeCell ref="AC171:AC173"/>
    <mergeCell ref="AD171:AD173"/>
    <mergeCell ref="AE171:AE173"/>
    <mergeCell ref="U172:W172"/>
    <mergeCell ref="U173:W173"/>
    <mergeCell ref="AI173:AJ173"/>
    <mergeCell ref="T169:AD169"/>
    <mergeCell ref="Q170:S170"/>
    <mergeCell ref="U170:W170"/>
    <mergeCell ref="AI170:AN170"/>
    <mergeCell ref="AO170:AT170"/>
    <mergeCell ref="Q171:R173"/>
    <mergeCell ref="S171:S173"/>
    <mergeCell ref="T171:T173"/>
    <mergeCell ref="U171:W171"/>
    <mergeCell ref="AB171:AB173"/>
    <mergeCell ref="T165:U165"/>
    <mergeCell ref="X165:Z165"/>
    <mergeCell ref="T166:U166"/>
    <mergeCell ref="X166:Z166"/>
    <mergeCell ref="AB167:AF167"/>
    <mergeCell ref="AB168:AF168"/>
    <mergeCell ref="AE159:AE161"/>
    <mergeCell ref="U160:W160"/>
    <mergeCell ref="U161:W161"/>
    <mergeCell ref="T163:W163"/>
    <mergeCell ref="X163:Z163"/>
    <mergeCell ref="AA163:AC163"/>
    <mergeCell ref="U158:W158"/>
    <mergeCell ref="T159:T161"/>
    <mergeCell ref="U159:W159"/>
    <mergeCell ref="AB159:AB161"/>
    <mergeCell ref="AC159:AC161"/>
    <mergeCell ref="AD159:AD161"/>
    <mergeCell ref="AW153:AX153"/>
    <mergeCell ref="U154:W154"/>
    <mergeCell ref="U155:W155"/>
    <mergeCell ref="T156:T158"/>
    <mergeCell ref="U156:W156"/>
    <mergeCell ref="AB156:AB158"/>
    <mergeCell ref="AC156:AC158"/>
    <mergeCell ref="AD156:AD158"/>
    <mergeCell ref="AE156:AE158"/>
    <mergeCell ref="U157:W157"/>
    <mergeCell ref="T153:T155"/>
    <mergeCell ref="U153:W153"/>
    <mergeCell ref="AB153:AB155"/>
    <mergeCell ref="AC153:AC155"/>
    <mergeCell ref="AD153:AD155"/>
    <mergeCell ref="AE153:AE155"/>
    <mergeCell ref="AY152:AZ152"/>
    <mergeCell ref="BA152:BB152"/>
    <mergeCell ref="BC152:BD152"/>
    <mergeCell ref="BE152:BF152"/>
    <mergeCell ref="BG152:BH152"/>
    <mergeCell ref="BI152:BJ152"/>
    <mergeCell ref="AK152:AL152"/>
    <mergeCell ref="AM152:AN152"/>
    <mergeCell ref="AO152:AP152"/>
    <mergeCell ref="AQ152:AR152"/>
    <mergeCell ref="AS152:AT152"/>
    <mergeCell ref="AW152:AX152"/>
    <mergeCell ref="AC150:AC152"/>
    <mergeCell ref="AD150:AD152"/>
    <mergeCell ref="AE150:AE152"/>
    <mergeCell ref="U151:W151"/>
    <mergeCell ref="U152:W152"/>
    <mergeCell ref="AI152:AJ152"/>
    <mergeCell ref="U147:W147"/>
    <mergeCell ref="Q149:S149"/>
    <mergeCell ref="U149:W149"/>
    <mergeCell ref="AI149:AN149"/>
    <mergeCell ref="AO149:AT149"/>
    <mergeCell ref="Q150:R152"/>
    <mergeCell ref="S150:S152"/>
    <mergeCell ref="T150:T152"/>
    <mergeCell ref="U150:W150"/>
    <mergeCell ref="AB150:AB152"/>
    <mergeCell ref="AE142:AE144"/>
    <mergeCell ref="U143:W143"/>
    <mergeCell ref="U144:W144"/>
    <mergeCell ref="T145:T147"/>
    <mergeCell ref="U145:W145"/>
    <mergeCell ref="AB145:AB147"/>
    <mergeCell ref="AC145:AC147"/>
    <mergeCell ref="AD145:AD147"/>
    <mergeCell ref="AE145:AE147"/>
    <mergeCell ref="U146:W146"/>
    <mergeCell ref="U141:W141"/>
    <mergeCell ref="T142:T144"/>
    <mergeCell ref="U142:W142"/>
    <mergeCell ref="AB142:AB144"/>
    <mergeCell ref="AC142:AC144"/>
    <mergeCell ref="AD142:AD144"/>
    <mergeCell ref="BG138:BH138"/>
    <mergeCell ref="BI138:BJ138"/>
    <mergeCell ref="T139:T141"/>
    <mergeCell ref="U139:W139"/>
    <mergeCell ref="AB139:AB141"/>
    <mergeCell ref="AC139:AC141"/>
    <mergeCell ref="AD139:AD141"/>
    <mergeCell ref="AE139:AE141"/>
    <mergeCell ref="AW139:AX139"/>
    <mergeCell ref="U140:W140"/>
    <mergeCell ref="AS138:AT138"/>
    <mergeCell ref="AW138:AX138"/>
    <mergeCell ref="AY138:AZ138"/>
    <mergeCell ref="BA138:BB138"/>
    <mergeCell ref="BC138:BD138"/>
    <mergeCell ref="BE138:BF138"/>
    <mergeCell ref="U138:W138"/>
    <mergeCell ref="AI138:AJ138"/>
    <mergeCell ref="AK138:AL138"/>
    <mergeCell ref="AM138:AN138"/>
    <mergeCell ref="AO138:AP138"/>
    <mergeCell ref="AQ138:AR138"/>
    <mergeCell ref="AO135:AT135"/>
    <mergeCell ref="Q136:R138"/>
    <mergeCell ref="S136:S138"/>
    <mergeCell ref="T136:T138"/>
    <mergeCell ref="U136:W136"/>
    <mergeCell ref="AB136:AB138"/>
    <mergeCell ref="AC136:AC138"/>
    <mergeCell ref="AD136:AD138"/>
    <mergeCell ref="AE136:AE138"/>
    <mergeCell ref="U137:W137"/>
    <mergeCell ref="T131:U131"/>
    <mergeCell ref="X131:Z131"/>
    <mergeCell ref="T134:AD134"/>
    <mergeCell ref="Q135:S135"/>
    <mergeCell ref="U135:W135"/>
    <mergeCell ref="AI135:AN135"/>
    <mergeCell ref="T127:U127"/>
    <mergeCell ref="X127:Z127"/>
    <mergeCell ref="AA128:AC128"/>
    <mergeCell ref="AA129:AC129"/>
    <mergeCell ref="T130:U130"/>
    <mergeCell ref="X130:Z130"/>
    <mergeCell ref="T123:U123"/>
    <mergeCell ref="X123:Z123"/>
    <mergeCell ref="AD124:AF124"/>
    <mergeCell ref="AD125:AF125"/>
    <mergeCell ref="T126:U126"/>
    <mergeCell ref="X126:Z126"/>
    <mergeCell ref="T119:U119"/>
    <mergeCell ref="X119:Z119"/>
    <mergeCell ref="AA120:AC120"/>
    <mergeCell ref="AA121:AC121"/>
    <mergeCell ref="T122:U122"/>
    <mergeCell ref="X122:Z122"/>
    <mergeCell ref="T116:W116"/>
    <mergeCell ref="X116:Z116"/>
    <mergeCell ref="AA116:AC116"/>
    <mergeCell ref="AD116:AF116"/>
    <mergeCell ref="T118:U118"/>
    <mergeCell ref="X118:Z118"/>
    <mergeCell ref="T112:T114"/>
    <mergeCell ref="U112:W112"/>
    <mergeCell ref="AA112:AA114"/>
    <mergeCell ref="AB112:AB114"/>
    <mergeCell ref="AC112:AC114"/>
    <mergeCell ref="AD112:AD114"/>
    <mergeCell ref="U113:W113"/>
    <mergeCell ref="U114:W114"/>
    <mergeCell ref="BG108:BH108"/>
    <mergeCell ref="BI108:BJ108"/>
    <mergeCell ref="T109:T111"/>
    <mergeCell ref="U109:W109"/>
    <mergeCell ref="AA109:AA111"/>
    <mergeCell ref="AB109:AB111"/>
    <mergeCell ref="AC109:AC111"/>
    <mergeCell ref="AD109:AD111"/>
    <mergeCell ref="U110:W110"/>
    <mergeCell ref="U111:W111"/>
    <mergeCell ref="AQ108:AR108"/>
    <mergeCell ref="AS108:AT108"/>
    <mergeCell ref="AW108:AX108"/>
    <mergeCell ref="AY108:AZ108"/>
    <mergeCell ref="BA108:BB108"/>
    <mergeCell ref="BE108:BF108"/>
    <mergeCell ref="AA106:AA108"/>
    <mergeCell ref="AB106:AB108"/>
    <mergeCell ref="AC106:AC108"/>
    <mergeCell ref="AD106:AD108"/>
    <mergeCell ref="AI106:AN106"/>
    <mergeCell ref="AO106:AT106"/>
    <mergeCell ref="AI108:AJ108"/>
    <mergeCell ref="AK108:AL108"/>
    <mergeCell ref="AM108:AN108"/>
    <mergeCell ref="AO108:AP108"/>
    <mergeCell ref="Q105:S105"/>
    <mergeCell ref="U105:W105"/>
    <mergeCell ref="Q106:R108"/>
    <mergeCell ref="S106:S108"/>
    <mergeCell ref="T106:T108"/>
    <mergeCell ref="U106:W106"/>
    <mergeCell ref="U107:W107"/>
    <mergeCell ref="U108:W108"/>
    <mergeCell ref="T101:T103"/>
    <mergeCell ref="U101:W101"/>
    <mergeCell ref="AA101:AA103"/>
    <mergeCell ref="AB101:AB103"/>
    <mergeCell ref="AC101:AC103"/>
    <mergeCell ref="AD101:AD103"/>
    <mergeCell ref="U102:W102"/>
    <mergeCell ref="U103:W103"/>
    <mergeCell ref="BG97:BH97"/>
    <mergeCell ref="BI97:BJ97"/>
    <mergeCell ref="T98:T100"/>
    <mergeCell ref="U98:W98"/>
    <mergeCell ref="AA98:AA100"/>
    <mergeCell ref="AB98:AB100"/>
    <mergeCell ref="AC98:AC100"/>
    <mergeCell ref="AD98:AD100"/>
    <mergeCell ref="U99:W99"/>
    <mergeCell ref="U100:W100"/>
    <mergeCell ref="AQ97:AR97"/>
    <mergeCell ref="AS97:AT97"/>
    <mergeCell ref="AW97:AX97"/>
    <mergeCell ref="AY97:AZ97"/>
    <mergeCell ref="BA97:BB97"/>
    <mergeCell ref="BE97:BF97"/>
    <mergeCell ref="AA95:AA97"/>
    <mergeCell ref="AB95:AB97"/>
    <mergeCell ref="AC95:AC97"/>
    <mergeCell ref="AD95:AD97"/>
    <mergeCell ref="AI95:AN95"/>
    <mergeCell ref="AO95:AT95"/>
    <mergeCell ref="AI97:AJ97"/>
    <mergeCell ref="AK97:AL97"/>
    <mergeCell ref="AM97:AN97"/>
    <mergeCell ref="AO97:AP97"/>
    <mergeCell ref="Q94:S94"/>
    <mergeCell ref="U94:W94"/>
    <mergeCell ref="Q95:R97"/>
    <mergeCell ref="S95:S97"/>
    <mergeCell ref="T95:T97"/>
    <mergeCell ref="U95:W95"/>
    <mergeCell ref="U96:W96"/>
    <mergeCell ref="U97:W97"/>
    <mergeCell ref="T90:T92"/>
    <mergeCell ref="U90:W90"/>
    <mergeCell ref="AA90:AA92"/>
    <mergeCell ref="AB90:AB92"/>
    <mergeCell ref="AC90:AC92"/>
    <mergeCell ref="AD90:AD92"/>
    <mergeCell ref="U91:W91"/>
    <mergeCell ref="U92:W92"/>
    <mergeCell ref="BG86:BH86"/>
    <mergeCell ref="BI86:BJ86"/>
    <mergeCell ref="T87:T89"/>
    <mergeCell ref="U87:W87"/>
    <mergeCell ref="AA87:AA89"/>
    <mergeCell ref="AB87:AB89"/>
    <mergeCell ref="AC87:AC89"/>
    <mergeCell ref="AD87:AD89"/>
    <mergeCell ref="U88:W88"/>
    <mergeCell ref="U89:W89"/>
    <mergeCell ref="AQ86:AR86"/>
    <mergeCell ref="AS86:AT86"/>
    <mergeCell ref="AW86:AX86"/>
    <mergeCell ref="AY86:AZ86"/>
    <mergeCell ref="BA86:BB86"/>
    <mergeCell ref="BE86:BF86"/>
    <mergeCell ref="AC84:AC86"/>
    <mergeCell ref="AD84:AD86"/>
    <mergeCell ref="AI84:AN84"/>
    <mergeCell ref="AO84:AT84"/>
    <mergeCell ref="U85:W85"/>
    <mergeCell ref="U86:W86"/>
    <mergeCell ref="AI86:AJ86"/>
    <mergeCell ref="AK86:AL86"/>
    <mergeCell ref="AM86:AN86"/>
    <mergeCell ref="AO86:AP86"/>
    <mergeCell ref="AB80:AF80"/>
    <mergeCell ref="AB81:AF81"/>
    <mergeCell ref="Q83:S83"/>
    <mergeCell ref="U83:W83"/>
    <mergeCell ref="Q84:R86"/>
    <mergeCell ref="S84:S86"/>
    <mergeCell ref="T84:T86"/>
    <mergeCell ref="U84:W84"/>
    <mergeCell ref="AA84:AA86"/>
    <mergeCell ref="AB84:AB86"/>
    <mergeCell ref="T77:T79"/>
    <mergeCell ref="U77:W77"/>
    <mergeCell ref="AA77:AA79"/>
    <mergeCell ref="AB77:AB79"/>
    <mergeCell ref="AC77:AC79"/>
    <mergeCell ref="AD77:AD79"/>
    <mergeCell ref="U78:W78"/>
    <mergeCell ref="U79:W79"/>
    <mergeCell ref="BG73:BH73"/>
    <mergeCell ref="BI73:BJ73"/>
    <mergeCell ref="T74:T76"/>
    <mergeCell ref="U74:W74"/>
    <mergeCell ref="AA74:AA76"/>
    <mergeCell ref="AB74:AB76"/>
    <mergeCell ref="AC74:AC76"/>
    <mergeCell ref="AD74:AD76"/>
    <mergeCell ref="U75:W75"/>
    <mergeCell ref="U76:W76"/>
    <mergeCell ref="AQ73:AR73"/>
    <mergeCell ref="AS73:AT73"/>
    <mergeCell ref="AW73:AX73"/>
    <mergeCell ref="AY73:AZ73"/>
    <mergeCell ref="BA73:BB73"/>
    <mergeCell ref="BE73:BF73"/>
    <mergeCell ref="AA71:AA73"/>
    <mergeCell ref="AB71:AB73"/>
    <mergeCell ref="AC71:AC73"/>
    <mergeCell ref="AD71:AD73"/>
    <mergeCell ref="AI71:AN71"/>
    <mergeCell ref="AO71:AT71"/>
    <mergeCell ref="AI73:AJ73"/>
    <mergeCell ref="AK73:AL73"/>
    <mergeCell ref="AM73:AN73"/>
    <mergeCell ref="AO73:AP73"/>
    <mergeCell ref="Q70:S70"/>
    <mergeCell ref="U70:W70"/>
    <mergeCell ref="Q71:R73"/>
    <mergeCell ref="S71:S73"/>
    <mergeCell ref="T71:T73"/>
    <mergeCell ref="U71:W71"/>
    <mergeCell ref="U72:W72"/>
    <mergeCell ref="U73:W73"/>
    <mergeCell ref="T66:T68"/>
    <mergeCell ref="U66:W66"/>
    <mergeCell ref="AA66:AA68"/>
    <mergeCell ref="AB66:AB68"/>
    <mergeCell ref="AC66:AC68"/>
    <mergeCell ref="AD66:AD68"/>
    <mergeCell ref="U67:W67"/>
    <mergeCell ref="U68:W68"/>
    <mergeCell ref="BG62:BH62"/>
    <mergeCell ref="BI62:BJ62"/>
    <mergeCell ref="T63:T65"/>
    <mergeCell ref="U63:W63"/>
    <mergeCell ref="AA63:AA65"/>
    <mergeCell ref="AB63:AB65"/>
    <mergeCell ref="AC63:AC65"/>
    <mergeCell ref="AD63:AD65"/>
    <mergeCell ref="U64:W64"/>
    <mergeCell ref="U65:W65"/>
    <mergeCell ref="AQ62:AR62"/>
    <mergeCell ref="AS62:AT62"/>
    <mergeCell ref="AW62:AX62"/>
    <mergeCell ref="AY62:AZ62"/>
    <mergeCell ref="BA62:BB62"/>
    <mergeCell ref="BE62:BF62"/>
    <mergeCell ref="AA60:AA62"/>
    <mergeCell ref="AB60:AB62"/>
    <mergeCell ref="AC60:AC62"/>
    <mergeCell ref="AD60:AD62"/>
    <mergeCell ref="AI60:AN60"/>
    <mergeCell ref="AO60:AT60"/>
    <mergeCell ref="AI62:AJ62"/>
    <mergeCell ref="AK62:AL62"/>
    <mergeCell ref="AM62:AN62"/>
    <mergeCell ref="AO62:AP62"/>
    <mergeCell ref="Q59:S59"/>
    <mergeCell ref="U59:W59"/>
    <mergeCell ref="Q60:R62"/>
    <mergeCell ref="S60:S62"/>
    <mergeCell ref="T60:T62"/>
    <mergeCell ref="U60:W60"/>
    <mergeCell ref="U61:W61"/>
    <mergeCell ref="U62:W62"/>
    <mergeCell ref="T55:T57"/>
    <mergeCell ref="U55:W55"/>
    <mergeCell ref="AA55:AA57"/>
    <mergeCell ref="AB55:AB57"/>
    <mergeCell ref="AC55:AC57"/>
    <mergeCell ref="AD55:AD57"/>
    <mergeCell ref="U56:W56"/>
    <mergeCell ref="U57:W57"/>
    <mergeCell ref="BG51:BH51"/>
    <mergeCell ref="BI51:BJ51"/>
    <mergeCell ref="T52:T54"/>
    <mergeCell ref="U52:W52"/>
    <mergeCell ref="AA52:AA54"/>
    <mergeCell ref="AB52:AB54"/>
    <mergeCell ref="AC52:AC54"/>
    <mergeCell ref="AD52:AD54"/>
    <mergeCell ref="U53:W53"/>
    <mergeCell ref="U54:W54"/>
    <mergeCell ref="AQ51:AR51"/>
    <mergeCell ref="AS51:AT51"/>
    <mergeCell ref="AW51:AX51"/>
    <mergeCell ref="AY51:AZ51"/>
    <mergeCell ref="BA51:BB51"/>
    <mergeCell ref="BE51:BF51"/>
    <mergeCell ref="AA49:AA51"/>
    <mergeCell ref="AB49:AB51"/>
    <mergeCell ref="AC49:AC51"/>
    <mergeCell ref="AD49:AD51"/>
    <mergeCell ref="AI49:AN49"/>
    <mergeCell ref="AO49:AT49"/>
    <mergeCell ref="AI51:AJ51"/>
    <mergeCell ref="AK51:AL51"/>
    <mergeCell ref="AM51:AN51"/>
    <mergeCell ref="AO51:AP51"/>
    <mergeCell ref="Q48:S48"/>
    <mergeCell ref="U48:W48"/>
    <mergeCell ref="Q49:R51"/>
    <mergeCell ref="S49:S51"/>
    <mergeCell ref="T49:T51"/>
    <mergeCell ref="U49:W49"/>
    <mergeCell ref="U50:W50"/>
    <mergeCell ref="U51:W51"/>
    <mergeCell ref="T44:T46"/>
    <mergeCell ref="U44:W44"/>
    <mergeCell ref="AA44:AA46"/>
    <mergeCell ref="AB44:AB46"/>
    <mergeCell ref="AC44:AC46"/>
    <mergeCell ref="AD44:AD46"/>
    <mergeCell ref="U45:W45"/>
    <mergeCell ref="U46:W46"/>
    <mergeCell ref="BI40:BJ40"/>
    <mergeCell ref="T41:T43"/>
    <mergeCell ref="U41:W41"/>
    <mergeCell ref="AA41:AA43"/>
    <mergeCell ref="AB41:AB43"/>
    <mergeCell ref="AC41:AC43"/>
    <mergeCell ref="AD41:AD43"/>
    <mergeCell ref="U42:W42"/>
    <mergeCell ref="U43:W43"/>
    <mergeCell ref="AS40:AT40"/>
    <mergeCell ref="AW40:AX40"/>
    <mergeCell ref="AY40:AZ40"/>
    <mergeCell ref="BA40:BB40"/>
    <mergeCell ref="BE40:BF40"/>
    <mergeCell ref="BG40:BH40"/>
    <mergeCell ref="AD38:AD40"/>
    <mergeCell ref="AI38:AN38"/>
    <mergeCell ref="AO38:AT38"/>
    <mergeCell ref="U39:W39"/>
    <mergeCell ref="U40:W40"/>
    <mergeCell ref="AI40:AJ40"/>
    <mergeCell ref="AK40:AL40"/>
    <mergeCell ref="AM40:AN40"/>
    <mergeCell ref="AO40:AP40"/>
    <mergeCell ref="AQ40:AR40"/>
    <mergeCell ref="T36:AD36"/>
    <mergeCell ref="Q37:S37"/>
    <mergeCell ref="U37:W37"/>
    <mergeCell ref="Q38:R40"/>
    <mergeCell ref="S38:S40"/>
    <mergeCell ref="T38:T40"/>
    <mergeCell ref="U38:W38"/>
    <mergeCell ref="AA38:AA40"/>
    <mergeCell ref="AB38:AB40"/>
    <mergeCell ref="AC38:AC40"/>
    <mergeCell ref="T30:W30"/>
    <mergeCell ref="X30:Z30"/>
    <mergeCell ref="AA30:AC30"/>
    <mergeCell ref="T32:U32"/>
    <mergeCell ref="X32:Z32"/>
    <mergeCell ref="T33:U33"/>
    <mergeCell ref="X33:Z33"/>
    <mergeCell ref="T26:T28"/>
    <mergeCell ref="U26:W26"/>
    <mergeCell ref="AA26:AA28"/>
    <mergeCell ref="AB26:AB28"/>
    <mergeCell ref="AC26:AC28"/>
    <mergeCell ref="AD26:AD28"/>
    <mergeCell ref="U27:W27"/>
    <mergeCell ref="U28:W28"/>
    <mergeCell ref="BG22:BH22"/>
    <mergeCell ref="BI22:BJ22"/>
    <mergeCell ref="T23:T25"/>
    <mergeCell ref="U23:W23"/>
    <mergeCell ref="AA23:AA25"/>
    <mergeCell ref="AB23:AB25"/>
    <mergeCell ref="AC23:AC25"/>
    <mergeCell ref="AD23:AD25"/>
    <mergeCell ref="U24:W24"/>
    <mergeCell ref="U25:W25"/>
    <mergeCell ref="AQ22:AR22"/>
    <mergeCell ref="AS22:AT22"/>
    <mergeCell ref="AW22:AX22"/>
    <mergeCell ref="AY22:AZ22"/>
    <mergeCell ref="BA22:BB22"/>
    <mergeCell ref="BE22:BF22"/>
    <mergeCell ref="AA20:AA22"/>
    <mergeCell ref="AB20:AB22"/>
    <mergeCell ref="AC20:AC22"/>
    <mergeCell ref="AD20:AD22"/>
    <mergeCell ref="AI20:AN20"/>
    <mergeCell ref="AO20:AT20"/>
    <mergeCell ref="AI22:AJ22"/>
    <mergeCell ref="AK22:AL22"/>
    <mergeCell ref="AM22:AN22"/>
    <mergeCell ref="AO22:AP22"/>
    <mergeCell ref="U17:W17"/>
    <mergeCell ref="Q19:S19"/>
    <mergeCell ref="U19:W19"/>
    <mergeCell ref="Q20:R22"/>
    <mergeCell ref="S20:S22"/>
    <mergeCell ref="T20:T22"/>
    <mergeCell ref="U20:W20"/>
    <mergeCell ref="U21:W21"/>
    <mergeCell ref="U22:W22"/>
    <mergeCell ref="AE12:AE14"/>
    <mergeCell ref="U13:W13"/>
    <mergeCell ref="U14:W14"/>
    <mergeCell ref="T15:T17"/>
    <mergeCell ref="U15:W15"/>
    <mergeCell ref="AB15:AB17"/>
    <mergeCell ref="AC15:AC17"/>
    <mergeCell ref="AD15:AD17"/>
    <mergeCell ref="AE15:AE17"/>
    <mergeCell ref="U16:W16"/>
    <mergeCell ref="U11:W11"/>
    <mergeCell ref="T12:T14"/>
    <mergeCell ref="U12:W12"/>
    <mergeCell ref="AB12:AB14"/>
    <mergeCell ref="AC12:AC14"/>
    <mergeCell ref="AD12:AD14"/>
    <mergeCell ref="BG8:BH8"/>
    <mergeCell ref="BI8:BJ8"/>
    <mergeCell ref="T9:T11"/>
    <mergeCell ref="U9:W9"/>
    <mergeCell ref="AB9:AB11"/>
    <mergeCell ref="AC9:AC11"/>
    <mergeCell ref="AD9:AD11"/>
    <mergeCell ref="AE9:AE11"/>
    <mergeCell ref="AW9:AX9"/>
    <mergeCell ref="U10:W10"/>
    <mergeCell ref="AS8:AT8"/>
    <mergeCell ref="AW8:AX8"/>
    <mergeCell ref="AY8:AZ8"/>
    <mergeCell ref="BA8:BB8"/>
    <mergeCell ref="BC8:BD8"/>
    <mergeCell ref="BE8:BF8"/>
    <mergeCell ref="U8:W8"/>
    <mergeCell ref="AI8:AJ8"/>
    <mergeCell ref="AK8:AL8"/>
    <mergeCell ref="AM8:AN8"/>
    <mergeCell ref="AO8:AP8"/>
    <mergeCell ref="AQ8:AR8"/>
    <mergeCell ref="AO5:AT5"/>
    <mergeCell ref="Q6:R8"/>
    <mergeCell ref="S6:S8"/>
    <mergeCell ref="T6:T8"/>
    <mergeCell ref="U6:W6"/>
    <mergeCell ref="AB6:AB8"/>
    <mergeCell ref="AC6:AC8"/>
    <mergeCell ref="AD6:AD8"/>
    <mergeCell ref="AE6:AE8"/>
    <mergeCell ref="U7:W7"/>
    <mergeCell ref="T1:AD1"/>
    <mergeCell ref="T2:AD2"/>
    <mergeCell ref="T4:AD4"/>
    <mergeCell ref="Q5:S5"/>
    <mergeCell ref="U5:W5"/>
    <mergeCell ref="AI5:AN5"/>
  </mergeCells>
  <dataValidations count="4">
    <dataValidation type="list" allowBlank="1" showInputMessage="1" showErrorMessage="1" sqref="N309">
      <formula1>Podw</formula1>
    </dataValidation>
    <dataValidation type="list" allowBlank="1" showInputMessage="1" showErrorMessage="1" sqref="N255">
      <formula1>Poj</formula1>
    </dataValidation>
    <dataValidation type="list" allowBlank="1" showInputMessage="1" showErrorMessage="1" sqref="N196">
      <formula1>Gry</formula1>
    </dataValidation>
    <dataValidation type="list" allowBlank="1" showInputMessage="1" showErrorMessage="1" prompt="Wybierz z rozwijanej listy rodzaj gry" error="Niewłściwe dane, wybierz dane z rowijanej listy" sqref="N272">
      <formula1>Gry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2013-02-05T09:59:46Z</dcterms:created>
  <dcterms:modified xsi:type="dcterms:W3CDTF">2013-02-05T10:02:45Z</dcterms:modified>
  <cp:category/>
  <cp:version/>
  <cp:contentType/>
  <cp:contentStatus/>
</cp:coreProperties>
</file>